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2270" activeTab="0"/>
  </bookViews>
  <sheets>
    <sheet name="CALCOLO IQH_IFF" sheetId="1" r:id="rId1"/>
  </sheets>
  <definedNames>
    <definedName name="_xlnm.Print_Area" localSheetId="0">'CALCOLO IQH_IFF'!$A$1:$AW$56</definedName>
  </definedNames>
  <calcPr fullCalcOnLoad="1"/>
</workbook>
</file>

<file path=xl/sharedStrings.xml><?xml version="1.0" encoding="utf-8"?>
<sst xmlns="http://schemas.openxmlformats.org/spreadsheetml/2006/main" count="500" uniqueCount="84">
  <si>
    <t>2bis</t>
  </si>
  <si>
    <t>COD.</t>
  </si>
  <si>
    <t>SP.</t>
  </si>
  <si>
    <t xml:space="preserve">F.E. </t>
  </si>
  <si>
    <t>SUB 1</t>
  </si>
  <si>
    <t>OPERE TRASVERSALI</t>
  </si>
  <si>
    <t>Soglie</t>
  </si>
  <si>
    <t>Guadi</t>
  </si>
  <si>
    <t>TRATTO REALE</t>
  </si>
  <si>
    <t>LUNGHEZZA (m)</t>
  </si>
  <si>
    <t>TER</t>
  </si>
  <si>
    <t>VEG 1</t>
  </si>
  <si>
    <t>VEG 2</t>
  </si>
  <si>
    <t>AMP</t>
  </si>
  <si>
    <t>CON</t>
  </si>
  <si>
    <t>IDR</t>
  </si>
  <si>
    <t>ESO</t>
  </si>
  <si>
    <t>RIT</t>
  </si>
  <si>
    <t>ERO</t>
  </si>
  <si>
    <t>NAT</t>
  </si>
  <si>
    <t>ITT</t>
  </si>
  <si>
    <t>RAS</t>
  </si>
  <si>
    <t>PER</t>
  </si>
  <si>
    <t>DET</t>
  </si>
  <si>
    <t>MBT</t>
  </si>
  <si>
    <t>SCORE</t>
  </si>
  <si>
    <t>LIVELLO</t>
  </si>
  <si>
    <t>GIUDIZIO</t>
  </si>
  <si>
    <t>sx</t>
  </si>
  <si>
    <t>Multiple</t>
  </si>
  <si>
    <t>Multipli</t>
  </si>
  <si>
    <t>Pennelli</t>
  </si>
  <si>
    <t>Prese/restit</t>
  </si>
  <si>
    <t>Pile ponti</t>
  </si>
  <si>
    <t>TRATTO 1</t>
  </si>
  <si>
    <t>dx</t>
  </si>
  <si>
    <t>SU TUTTI I 500 M</t>
  </si>
  <si>
    <t>TRATTO 2</t>
  </si>
  <si>
    <t>OPERE LONGITUDINALI</t>
  </si>
  <si>
    <t xml:space="preserve">Argine froldo </t>
  </si>
  <si>
    <t>Argine distanz.</t>
  </si>
  <si>
    <t>Difese spondali</t>
  </si>
  <si>
    <t>Difese al piede</t>
  </si>
  <si>
    <t>Plateaz. fondo</t>
  </si>
  <si>
    <t>Raddrizzamento</t>
  </si>
  <si>
    <t>Totale</t>
  </si>
  <si>
    <t>TRATTO 3</t>
  </si>
  <si>
    <t>TRATTO 4</t>
  </si>
  <si>
    <t>TRATTO 5</t>
  </si>
  <si>
    <t>TRATTO 6</t>
  </si>
  <si>
    <t>TRATTO 7</t>
  </si>
  <si>
    <t>Totale opere long.</t>
  </si>
  <si>
    <t>TRATTO POTENZIALE</t>
  </si>
  <si>
    <t>Rel %</t>
  </si>
  <si>
    <t>SUB 3</t>
  </si>
  <si>
    <t>IQH _ IFF</t>
  </si>
  <si>
    <r>
      <t>Step 1</t>
    </r>
    <r>
      <rPr>
        <b/>
        <sz val="10"/>
        <color indexed="10"/>
        <rFont val="Arial"/>
        <family val="2"/>
      </rPr>
      <t>:</t>
    </r>
    <r>
      <rPr>
        <sz val="10"/>
        <color indexed="9"/>
        <rFont val="Arial"/>
        <family val="2"/>
      </rPr>
      <t xml:space="preserve"> Inserire il punteggio IFF reale e la lunghezza di ogni tratto</t>
    </r>
  </si>
  <si>
    <r>
      <t>Step 3</t>
    </r>
    <r>
      <rPr>
        <b/>
        <sz val="10"/>
        <color indexed="10"/>
        <rFont val="Arial"/>
        <family val="2"/>
      </rPr>
      <t>:</t>
    </r>
    <r>
      <rPr>
        <sz val="10"/>
        <color indexed="9"/>
        <rFont val="Arial"/>
        <family val="2"/>
      </rPr>
      <t xml:space="preserve"> Inserire le eventuali penalizzazioni per la presenza di opere antropiche</t>
    </r>
  </si>
  <si>
    <r>
      <t>Step 2</t>
    </r>
    <r>
      <rPr>
        <b/>
        <sz val="10"/>
        <color indexed="10"/>
        <rFont val="Arial"/>
        <family val="2"/>
      </rPr>
      <t>:</t>
    </r>
    <r>
      <rPr>
        <sz val="10"/>
        <color indexed="9"/>
        <rFont val="Arial"/>
        <family val="2"/>
      </rPr>
      <t xml:space="preserve"> Inserire il punteggio IFF potenziale</t>
    </r>
  </si>
  <si>
    <t>SUBINDICE 1</t>
  </si>
  <si>
    <t xml:space="preserve">SUBINDICE 2 </t>
  </si>
  <si>
    <t>SUBINDICE 3</t>
  </si>
  <si>
    <t>CATEGORIA 2</t>
  </si>
  <si>
    <t>CATEGORIA 1</t>
  </si>
  <si>
    <t>CATEGORIA 3</t>
  </si>
  <si>
    <t>Totale op.trasv.</t>
  </si>
  <si>
    <t>CORSO D'ACQUA</t>
  </si>
  <si>
    <t>LOCALITA'</t>
  </si>
  <si>
    <t>DATA</t>
  </si>
  <si>
    <t>NOTE</t>
  </si>
  <si>
    <t>Singolo</t>
  </si>
  <si>
    <t>Multiplo</t>
  </si>
  <si>
    <t>ENTE</t>
  </si>
  <si>
    <t>RILEVATORI</t>
  </si>
  <si>
    <t>CORPO IDRICO</t>
  </si>
  <si>
    <t>TIPOLOGIA</t>
  </si>
  <si>
    <t>Briglie - Traverse</t>
  </si>
  <si>
    <t>Opere puntiformi</t>
  </si>
  <si>
    <t>Singola</t>
  </si>
  <si>
    <t xml:space="preserve">IFF Potenziale golobale - Punteggio medio tratto </t>
  </si>
  <si>
    <t>Totale op. trasv</t>
  </si>
  <si>
    <t>CODICE SEGMENTO</t>
  </si>
  <si>
    <t xml:space="preserve">IFF Relativo globale - Punteggio medio segmento </t>
  </si>
  <si>
    <t>IQH_IFF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</si>
</sst>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0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_-* #,##0.000_-;\-* #,##0.000_-;_-* &quot;-&quot;?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53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b/>
      <sz val="10"/>
      <name val="Arial"/>
      <family val="2"/>
    </font>
    <font>
      <b/>
      <sz val="11"/>
      <color indexed="10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4"/>
      <color indexed="13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52"/>
      </left>
      <right style="thin"/>
      <top style="medium">
        <color indexed="52"/>
      </top>
      <bottom style="thin"/>
    </border>
    <border>
      <left style="thin"/>
      <right style="thin"/>
      <top style="medium">
        <color indexed="52"/>
      </top>
      <bottom style="thin"/>
    </border>
    <border>
      <left style="thin"/>
      <right style="medium">
        <color indexed="52"/>
      </right>
      <top style="medium">
        <color indexed="52"/>
      </top>
      <bottom style="thin"/>
    </border>
    <border>
      <left style="medium">
        <color indexed="52"/>
      </left>
      <right style="thin"/>
      <top style="thin"/>
      <bottom style="thin"/>
    </border>
    <border>
      <left style="medium">
        <color indexed="10"/>
      </left>
      <right style="thin"/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52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 style="thin"/>
      <bottom>
        <color indexed="63"/>
      </bottom>
    </border>
    <border>
      <left style="medium">
        <color indexed="49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50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>
        <color indexed="63"/>
      </right>
      <top style="thin"/>
      <bottom style="thin"/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thin"/>
      <right style="thin"/>
      <top style="thin"/>
      <bottom style="medium">
        <color indexed="49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 style="thin"/>
      <right style="medium">
        <color indexed="49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52"/>
      </right>
      <top style="thin"/>
      <bottom style="thin"/>
    </border>
    <border>
      <left style="thin"/>
      <right style="medium">
        <color indexed="52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49"/>
      </top>
      <bottom style="thin"/>
    </border>
    <border>
      <left>
        <color indexed="63"/>
      </left>
      <right style="thin"/>
      <top style="medium">
        <color indexed="49"/>
      </top>
      <bottom style="thin"/>
    </border>
    <border>
      <left style="medium">
        <color indexed="52"/>
      </left>
      <right style="thin"/>
      <top style="thin"/>
      <bottom>
        <color indexed="63"/>
      </bottom>
    </border>
    <border>
      <left style="medium">
        <color indexed="52"/>
      </left>
      <right style="thin"/>
      <top>
        <color indexed="63"/>
      </top>
      <bottom style="thin"/>
    </border>
    <border>
      <left style="medium">
        <color indexed="52"/>
      </left>
      <right style="thin"/>
      <top>
        <color indexed="63"/>
      </top>
      <bottom style="medium">
        <color indexed="5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 style="thin"/>
      <top style="thin"/>
      <bottom>
        <color indexed="63"/>
      </bottom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 style="thin"/>
      <top style="medium">
        <color indexed="40"/>
      </top>
      <bottom style="thin"/>
    </border>
    <border>
      <left style="thin"/>
      <right style="medium">
        <color indexed="49"/>
      </right>
      <top style="medium">
        <color indexed="49"/>
      </top>
      <bottom>
        <color indexed="63"/>
      </bottom>
    </border>
    <border>
      <left style="thin"/>
      <right style="medium">
        <color indexed="49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>
        <color indexed="63"/>
      </right>
      <top style="thin"/>
      <bottom style="medium">
        <color indexed="49"/>
      </bottom>
    </border>
    <border>
      <left>
        <color indexed="63"/>
      </left>
      <right style="thin"/>
      <top style="thin"/>
      <bottom style="medium">
        <color indexed="49"/>
      </bottom>
    </border>
    <border>
      <left style="medium">
        <color indexed="49"/>
      </left>
      <right style="thin"/>
      <top>
        <color indexed="63"/>
      </top>
      <bottom style="thin"/>
    </border>
    <border>
      <left style="medium">
        <color indexed="49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n"/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49"/>
      </left>
      <right>
        <color indexed="63"/>
      </right>
      <top style="thin"/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5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28" fillId="16" borderId="1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8" fillId="16" borderId="11" xfId="0" applyNumberFormat="1" applyFont="1" applyFill="1" applyBorder="1" applyAlignment="1">
      <alignment horizontal="center" vertical="center"/>
    </xf>
    <xf numFmtId="1" fontId="28" fillId="16" borderId="12" xfId="0" applyNumberFormat="1" applyFont="1" applyFill="1" applyBorder="1" applyAlignment="1">
      <alignment horizontal="center"/>
    </xf>
    <xf numFmtId="1" fontId="28" fillId="16" borderId="13" xfId="0" applyNumberFormat="1" applyFont="1" applyFill="1" applyBorder="1" applyAlignment="1">
      <alignment horizontal="center"/>
    </xf>
    <xf numFmtId="1" fontId="25" fillId="4" borderId="1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/>
    </xf>
    <xf numFmtId="1" fontId="25" fillId="4" borderId="12" xfId="0" applyNumberFormat="1" applyFont="1" applyFill="1" applyBorder="1" applyAlignment="1">
      <alignment horizontal="center"/>
    </xf>
    <xf numFmtId="0" fontId="25" fillId="4" borderId="10" xfId="0" applyNumberFormat="1" applyFont="1" applyFill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5" fillId="24" borderId="12" xfId="0" applyNumberFormat="1" applyFont="1" applyFill="1" applyBorder="1" applyAlignment="1">
      <alignment horizontal="center"/>
    </xf>
    <xf numFmtId="0" fontId="25" fillId="24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1" fontId="25" fillId="24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1" fontId="25" fillId="0" borderId="12" xfId="0" applyNumberFormat="1" applyFont="1" applyBorder="1" applyAlignment="1">
      <alignment horizontal="center"/>
    </xf>
    <xf numFmtId="0" fontId="26" fillId="22" borderId="10" xfId="0" applyNumberFormat="1" applyFont="1" applyFill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2" fillId="0" borderId="0" xfId="0" applyFont="1" applyAlignment="1">
      <alignment/>
    </xf>
    <xf numFmtId="1" fontId="27" fillId="19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6" fillId="25" borderId="14" xfId="0" applyFont="1" applyFill="1" applyBorder="1" applyAlignment="1">
      <alignment/>
    </xf>
    <xf numFmtId="0" fontId="26" fillId="25" borderId="15" xfId="0" applyFont="1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wrapText="1"/>
    </xf>
    <xf numFmtId="0" fontId="35" fillId="0" borderId="0" xfId="0" applyFont="1" applyBorder="1" applyAlignment="1">
      <alignment horizontal="center" wrapText="1"/>
    </xf>
    <xf numFmtId="1" fontId="28" fillId="16" borderId="16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1" fontId="28" fillId="24" borderId="0" xfId="0" applyNumberFormat="1" applyFont="1" applyFill="1" applyBorder="1" applyAlignment="1">
      <alignment wrapText="1"/>
    </xf>
    <xf numFmtId="2" fontId="27" fillId="26" borderId="17" xfId="0" applyNumberFormat="1" applyFont="1" applyFill="1" applyBorder="1" applyAlignment="1">
      <alignment horizontal="center"/>
    </xf>
    <xf numFmtId="0" fontId="26" fillId="22" borderId="18" xfId="0" applyNumberFormat="1" applyFont="1" applyFill="1" applyBorder="1" applyAlignment="1">
      <alignment horizontal="center"/>
    </xf>
    <xf numFmtId="1" fontId="28" fillId="16" borderId="19" xfId="0" applyNumberFormat="1" applyFont="1" applyFill="1" applyBorder="1" applyAlignment="1">
      <alignment horizontal="center"/>
    </xf>
    <xf numFmtId="1" fontId="28" fillId="16" borderId="20" xfId="0" applyNumberFormat="1" applyFont="1" applyFill="1" applyBorder="1" applyAlignment="1">
      <alignment horizontal="center"/>
    </xf>
    <xf numFmtId="1" fontId="28" fillId="16" borderId="21" xfId="0" applyNumberFormat="1" applyFont="1" applyFill="1" applyBorder="1" applyAlignment="1">
      <alignment horizontal="center"/>
    </xf>
    <xf numFmtId="1" fontId="28" fillId="16" borderId="22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8" fillId="16" borderId="23" xfId="0" applyNumberFormat="1" applyFont="1" applyFill="1" applyBorder="1" applyAlignment="1">
      <alignment horizontal="center"/>
    </xf>
    <xf numFmtId="1" fontId="28" fillId="16" borderId="24" xfId="0" applyNumberFormat="1" applyFont="1" applyFill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1" fontId="28" fillId="19" borderId="14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1" fontId="25" fillId="0" borderId="26" xfId="0" applyNumberFormat="1" applyFont="1" applyBorder="1" applyAlignment="1">
      <alignment horizontal="center"/>
    </xf>
    <xf numFmtId="1" fontId="27" fillId="27" borderId="12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28" fillId="16" borderId="29" xfId="0" applyNumberFormat="1" applyFont="1" applyFill="1" applyBorder="1" applyAlignment="1">
      <alignment vertical="center"/>
    </xf>
    <xf numFmtId="1" fontId="28" fillId="16" borderId="3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26" fillId="25" borderId="36" xfId="0" applyFont="1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41" xfId="0" applyFill="1" applyBorder="1" applyAlignment="1">
      <alignment/>
    </xf>
    <xf numFmtId="1" fontId="27" fillId="15" borderId="12" xfId="0" applyNumberFormat="1" applyFont="1" applyFill="1" applyBorder="1" applyAlignment="1">
      <alignment horizontal="center"/>
    </xf>
    <xf numFmtId="1" fontId="28" fillId="16" borderId="13" xfId="0" applyNumberFormat="1" applyFont="1" applyFill="1" applyBorder="1" applyAlignment="1">
      <alignment horizontal="center" vertical="center" wrapText="1"/>
    </xf>
    <xf numFmtId="1" fontId="28" fillId="16" borderId="42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/>
    </xf>
    <xf numFmtId="0" fontId="0" fillId="0" borderId="43" xfId="0" applyBorder="1" applyAlignment="1">
      <alignment/>
    </xf>
    <xf numFmtId="0" fontId="25" fillId="0" borderId="15" xfId="0" applyFont="1" applyBorder="1" applyAlignment="1">
      <alignment horizontal="center"/>
    </xf>
    <xf numFmtId="0" fontId="0" fillId="0" borderId="37" xfId="0" applyBorder="1" applyAlignment="1">
      <alignment/>
    </xf>
    <xf numFmtId="2" fontId="29" fillId="0" borderId="44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24" fillId="0" borderId="46" xfId="0" applyFont="1" applyBorder="1" applyAlignment="1">
      <alignment/>
    </xf>
    <xf numFmtId="167" fontId="25" fillId="4" borderId="10" xfId="0" applyNumberFormat="1" applyFont="1" applyFill="1" applyBorder="1" applyAlignment="1">
      <alignment horizontal="center"/>
    </xf>
    <xf numFmtId="167" fontId="25" fillId="0" borderId="10" xfId="0" applyNumberFormat="1" applyFont="1" applyFill="1" applyBorder="1" applyAlignment="1">
      <alignment horizontal="center"/>
    </xf>
    <xf numFmtId="167" fontId="28" fillId="16" borderId="10" xfId="0" applyNumberFormat="1" applyFont="1" applyFill="1" applyBorder="1" applyAlignment="1">
      <alignment horizontal="center"/>
    </xf>
    <xf numFmtId="180" fontId="26" fillId="22" borderId="10" xfId="46" applyNumberFormat="1" applyFont="1" applyFill="1" applyBorder="1" applyAlignment="1">
      <alignment/>
    </xf>
    <xf numFmtId="180" fontId="26" fillId="22" borderId="10" xfId="5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 horizontal="center"/>
    </xf>
    <xf numFmtId="2" fontId="0" fillId="0" borderId="47" xfId="0" applyNumberFormat="1" applyFill="1" applyBorder="1" applyAlignment="1">
      <alignment horizontal="center" vertical="center"/>
    </xf>
    <xf numFmtId="2" fontId="24" fillId="0" borderId="0" xfId="0" applyNumberFormat="1" applyFont="1" applyAlignment="1">
      <alignment/>
    </xf>
    <xf numFmtId="1" fontId="38" fillId="0" borderId="48" xfId="0" applyNumberFormat="1" applyFont="1" applyFill="1" applyBorder="1" applyAlignment="1">
      <alignment horizontal="center" vertical="center"/>
    </xf>
    <xf numFmtId="0" fontId="25" fillId="4" borderId="10" xfId="0" applyFont="1" applyFill="1" applyBorder="1" applyAlignment="1" applyProtection="1">
      <alignment horizontal="center" vertical="center"/>
      <protection locked="0"/>
    </xf>
    <xf numFmtId="1" fontId="25" fillId="4" borderId="15" xfId="0" applyNumberFormat="1" applyFont="1" applyFill="1" applyBorder="1" applyAlignment="1" applyProtection="1">
      <alignment horizontal="center"/>
      <protection locked="0"/>
    </xf>
    <xf numFmtId="1" fontId="25" fillId="4" borderId="10" xfId="0" applyNumberFormat="1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1" fontId="25" fillId="24" borderId="15" xfId="0" applyNumberFormat="1" applyFont="1" applyFill="1" applyBorder="1" applyAlignment="1" applyProtection="1">
      <alignment horizontal="center"/>
      <protection locked="0"/>
    </xf>
    <xf numFmtId="1" fontId="25" fillId="24" borderId="10" xfId="0" applyNumberFormat="1" applyFont="1" applyFill="1" applyBorder="1" applyAlignment="1" applyProtection="1">
      <alignment horizontal="center"/>
      <protection locked="0"/>
    </xf>
    <xf numFmtId="1" fontId="28" fillId="16" borderId="10" xfId="0" applyNumberFormat="1" applyFont="1" applyFill="1" applyBorder="1" applyAlignment="1" applyProtection="1">
      <alignment horizontal="center"/>
      <protection locked="0"/>
    </xf>
    <xf numFmtId="1" fontId="28" fillId="16" borderId="15" xfId="0" applyNumberFormat="1" applyFont="1" applyFill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1" fontId="25" fillId="0" borderId="10" xfId="0" applyNumberFormat="1" applyFont="1" applyBorder="1" applyAlignment="1" applyProtection="1">
      <alignment horizontal="center"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1" fontId="25" fillId="0" borderId="15" xfId="0" applyNumberFormat="1" applyFont="1" applyBorder="1" applyAlignment="1" applyProtection="1">
      <alignment horizontal="center"/>
      <protection locked="0"/>
    </xf>
    <xf numFmtId="1" fontId="28" fillId="16" borderId="13" xfId="0" applyNumberFormat="1" applyFont="1" applyFill="1" applyBorder="1" applyAlignment="1" applyProtection="1">
      <alignment horizontal="center"/>
      <protection locked="0"/>
    </xf>
    <xf numFmtId="2" fontId="24" fillId="4" borderId="49" xfId="0" applyNumberFormat="1" applyFont="1" applyFill="1" applyBorder="1" applyAlignment="1" applyProtection="1">
      <alignment horizontal="center"/>
      <protection/>
    </xf>
    <xf numFmtId="2" fontId="24" fillId="0" borderId="49" xfId="0" applyNumberFormat="1" applyFont="1" applyFill="1" applyBorder="1" applyAlignment="1" applyProtection="1">
      <alignment horizontal="center"/>
      <protection/>
    </xf>
    <xf numFmtId="1" fontId="28" fillId="16" borderId="49" xfId="0" applyNumberFormat="1" applyFont="1" applyFill="1" applyBorder="1" applyAlignment="1" applyProtection="1">
      <alignment horizontal="center"/>
      <protection/>
    </xf>
    <xf numFmtId="2" fontId="24" fillId="0" borderId="50" xfId="0" applyNumberFormat="1" applyFont="1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25" borderId="10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28" fillId="16" borderId="51" xfId="0" applyNumberFormat="1" applyFont="1" applyFill="1" applyBorder="1" applyAlignment="1" applyProtection="1">
      <alignment horizontal="center" vertical="center"/>
      <protection locked="0"/>
    </xf>
    <xf numFmtId="1" fontId="28" fillId="16" borderId="52" xfId="0" applyNumberFormat="1" applyFont="1" applyFill="1" applyBorder="1" applyAlignment="1" applyProtection="1">
      <alignment horizontal="center" vertical="center"/>
      <protection locked="0"/>
    </xf>
    <xf numFmtId="1" fontId="28" fillId="16" borderId="53" xfId="0" applyNumberFormat="1" applyFont="1" applyFill="1" applyBorder="1" applyAlignment="1" applyProtection="1">
      <alignment horizontal="center" vertical="center"/>
      <protection locked="0"/>
    </xf>
    <xf numFmtId="1" fontId="39" fillId="28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1" fontId="28" fillId="16" borderId="10" xfId="0" applyNumberFormat="1" applyFont="1" applyFill="1" applyBorder="1" applyAlignment="1" applyProtection="1">
      <alignment horizontal="center"/>
      <protection/>
    </xf>
    <xf numFmtId="1" fontId="26" fillId="4" borderId="10" xfId="0" applyNumberFormat="1" applyFont="1" applyFill="1" applyBorder="1" applyAlignment="1" applyProtection="1">
      <alignment horizontal="center"/>
      <protection/>
    </xf>
    <xf numFmtId="1" fontId="26" fillId="0" borderId="10" xfId="0" applyNumberFormat="1" applyFont="1" applyBorder="1" applyAlignment="1" applyProtection="1">
      <alignment horizontal="center"/>
      <protection/>
    </xf>
    <xf numFmtId="1" fontId="26" fillId="24" borderId="10" xfId="0" applyNumberFormat="1" applyFont="1" applyFill="1" applyBorder="1" applyAlignment="1" applyProtection="1">
      <alignment horizontal="center"/>
      <protection/>
    </xf>
    <xf numFmtId="0" fontId="23" fillId="28" borderId="0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1" fontId="28" fillId="16" borderId="54" xfId="0" applyNumberFormat="1" applyFont="1" applyFill="1" applyBorder="1" applyAlignment="1">
      <alignment horizontal="center"/>
    </xf>
    <xf numFmtId="1" fontId="28" fillId="16" borderId="55" xfId="0" applyNumberFormat="1" applyFont="1" applyFill="1" applyBorder="1" applyAlignment="1">
      <alignment horizontal="center"/>
    </xf>
    <xf numFmtId="1" fontId="25" fillId="0" borderId="56" xfId="0" applyNumberFormat="1" applyFont="1" applyBorder="1" applyAlignment="1">
      <alignment horizontal="center" vertical="center"/>
    </xf>
    <xf numFmtId="1" fontId="25" fillId="0" borderId="57" xfId="0" applyNumberFormat="1" applyFont="1" applyBorder="1" applyAlignment="1">
      <alignment horizontal="center" vertical="center"/>
    </xf>
    <xf numFmtId="1" fontId="25" fillId="0" borderId="58" xfId="0" applyNumberFormat="1" applyFont="1" applyBorder="1" applyAlignment="1">
      <alignment horizontal="center" vertical="center"/>
    </xf>
    <xf numFmtId="1" fontId="28" fillId="16" borderId="10" xfId="0" applyNumberFormat="1" applyFont="1" applyFill="1" applyBorder="1" applyAlignment="1" applyProtection="1">
      <alignment horizontal="center" vertical="center"/>
      <protection locked="0"/>
    </xf>
    <xf numFmtId="1" fontId="28" fillId="16" borderId="59" xfId="0" applyNumberFormat="1" applyFont="1" applyFill="1" applyBorder="1" applyAlignment="1" applyProtection="1">
      <alignment horizontal="center" vertical="center"/>
      <protection locked="0"/>
    </xf>
    <xf numFmtId="1" fontId="28" fillId="16" borderId="60" xfId="0" applyNumberFormat="1" applyFont="1" applyFill="1" applyBorder="1" applyAlignment="1" applyProtection="1">
      <alignment horizontal="center" vertical="center"/>
      <protection locked="0"/>
    </xf>
    <xf numFmtId="1" fontId="28" fillId="16" borderId="61" xfId="0" applyNumberFormat="1" applyFont="1" applyFill="1" applyBorder="1" applyAlignment="1" applyProtection="1">
      <alignment horizontal="center" vertical="center"/>
      <protection locked="0"/>
    </xf>
    <xf numFmtId="1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42" xfId="0" applyFont="1" applyBorder="1" applyAlignment="1" applyProtection="1">
      <alignment vertical="center"/>
      <protection/>
    </xf>
    <xf numFmtId="1" fontId="25" fillId="0" borderId="62" xfId="0" applyNumberFormat="1" applyFont="1" applyBorder="1" applyAlignment="1">
      <alignment horizontal="center" vertical="center"/>
    </xf>
    <xf numFmtId="1" fontId="25" fillId="0" borderId="63" xfId="0" applyNumberFormat="1" applyFont="1" applyBorder="1" applyAlignment="1">
      <alignment horizontal="center" vertical="center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" fontId="27" fillId="15" borderId="64" xfId="0" applyNumberFormat="1" applyFont="1" applyFill="1" applyBorder="1" applyAlignment="1">
      <alignment horizontal="center"/>
    </xf>
    <xf numFmtId="1" fontId="27" fillId="15" borderId="65" xfId="0" applyNumberFormat="1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vertical="center"/>
      <protection locked="0"/>
    </xf>
    <xf numFmtId="0" fontId="29" fillId="0" borderId="1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3" fillId="28" borderId="13" xfId="0" applyFont="1" applyFill="1" applyBorder="1" applyAlignment="1">
      <alignment horizontal="center" vertical="center" wrapText="1"/>
    </xf>
    <xf numFmtId="0" fontId="22" fillId="28" borderId="42" xfId="0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1" fontId="25" fillId="0" borderId="42" xfId="0" applyNumberFormat="1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1" fontId="28" fillId="16" borderId="66" xfId="0" applyNumberFormat="1" applyFont="1" applyFill="1" applyBorder="1" applyAlignment="1">
      <alignment horizontal="center"/>
    </xf>
    <xf numFmtId="1" fontId="28" fillId="16" borderId="67" xfId="0" applyNumberFormat="1" applyFont="1" applyFill="1" applyBorder="1" applyAlignment="1">
      <alignment horizontal="center"/>
    </xf>
    <xf numFmtId="1" fontId="28" fillId="16" borderId="68" xfId="0" applyNumberFormat="1" applyFont="1" applyFill="1" applyBorder="1" applyAlignment="1">
      <alignment horizontal="center" wrapText="1"/>
    </xf>
    <xf numFmtId="1" fontId="28" fillId="16" borderId="69" xfId="0" applyNumberFormat="1" applyFont="1" applyFill="1" applyBorder="1" applyAlignment="1">
      <alignment horizontal="center" wrapText="1"/>
    </xf>
    <xf numFmtId="1" fontId="28" fillId="16" borderId="13" xfId="0" applyNumberFormat="1" applyFont="1" applyFill="1" applyBorder="1" applyAlignment="1">
      <alignment horizontal="center" vertical="center" wrapText="1"/>
    </xf>
    <xf numFmtId="1" fontId="28" fillId="16" borderId="42" xfId="0" applyNumberFormat="1" applyFont="1" applyFill="1" applyBorder="1" applyAlignment="1">
      <alignment horizontal="center" vertical="center" wrapText="1"/>
    </xf>
    <xf numFmtId="1" fontId="25" fillId="0" borderId="70" xfId="0" applyNumberFormat="1" applyFont="1" applyBorder="1" applyAlignment="1">
      <alignment horizontal="center" vertical="center"/>
    </xf>
    <xf numFmtId="1" fontId="27" fillId="27" borderId="71" xfId="0" applyNumberFormat="1" applyFont="1" applyFill="1" applyBorder="1" applyAlignment="1">
      <alignment horizontal="center"/>
    </xf>
    <xf numFmtId="1" fontId="27" fillId="27" borderId="72" xfId="0" applyNumberFormat="1" applyFont="1" applyFill="1" applyBorder="1" applyAlignment="1">
      <alignment horizontal="center"/>
    </xf>
    <xf numFmtId="1" fontId="27" fillId="27" borderId="73" xfId="0" applyNumberFormat="1" applyFont="1" applyFill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74" xfId="0" applyNumberFormat="1" applyFont="1" applyBorder="1" applyAlignment="1">
      <alignment horizontal="center"/>
    </xf>
    <xf numFmtId="1" fontId="28" fillId="16" borderId="10" xfId="0" applyNumberFormat="1" applyFont="1" applyFill="1" applyBorder="1" applyAlignment="1">
      <alignment horizontal="center"/>
    </xf>
    <xf numFmtId="1" fontId="28" fillId="16" borderId="75" xfId="0" applyNumberFormat="1" applyFont="1" applyFill="1" applyBorder="1" applyAlignment="1">
      <alignment horizontal="center"/>
    </xf>
    <xf numFmtId="2" fontId="24" fillId="4" borderId="10" xfId="0" applyNumberFormat="1" applyFont="1" applyFill="1" applyBorder="1" applyAlignment="1">
      <alignment horizontal="center"/>
    </xf>
    <xf numFmtId="2" fontId="24" fillId="4" borderId="75" xfId="0" applyNumberFormat="1" applyFont="1" applyFill="1" applyBorder="1" applyAlignment="1">
      <alignment horizontal="center"/>
    </xf>
    <xf numFmtId="1" fontId="27" fillId="19" borderId="36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7" fillId="19" borderId="15" xfId="0" applyNumberFormat="1" applyFont="1" applyFill="1" applyBorder="1" applyAlignment="1">
      <alignment horizontal="center"/>
    </xf>
    <xf numFmtId="1" fontId="27" fillId="27" borderId="36" xfId="0" applyNumberFormat="1" applyFont="1" applyFill="1" applyBorder="1" applyAlignment="1">
      <alignment horizontal="center"/>
    </xf>
    <xf numFmtId="1" fontId="27" fillId="27" borderId="14" xfId="0" applyNumberFormat="1" applyFont="1" applyFill="1" applyBorder="1" applyAlignment="1">
      <alignment horizontal="center"/>
    </xf>
    <xf numFmtId="1" fontId="27" fillId="27" borderId="15" xfId="0" applyNumberFormat="1" applyFont="1" applyFill="1" applyBorder="1" applyAlignment="1">
      <alignment horizontal="center"/>
    </xf>
    <xf numFmtId="1" fontId="28" fillId="16" borderId="76" xfId="0" applyNumberFormat="1" applyFont="1" applyFill="1" applyBorder="1" applyAlignment="1">
      <alignment horizontal="center"/>
    </xf>
    <xf numFmtId="1" fontId="28" fillId="16" borderId="77" xfId="0" applyNumberFormat="1" applyFont="1" applyFill="1" applyBorder="1" applyAlignment="1">
      <alignment horizontal="center"/>
    </xf>
    <xf numFmtId="0" fontId="30" fillId="0" borderId="48" xfId="0" applyFont="1" applyBorder="1" applyAlignment="1">
      <alignment horizontal="center" vertical="center" wrapText="1"/>
    </xf>
    <xf numFmtId="1" fontId="25" fillId="22" borderId="30" xfId="0" applyNumberFormat="1" applyFont="1" applyFill="1" applyBorder="1" applyAlignment="1">
      <alignment horizontal="center" vertical="center"/>
    </xf>
    <xf numFmtId="1" fontId="25" fillId="22" borderId="78" xfId="0" applyNumberFormat="1" applyFont="1" applyFill="1" applyBorder="1" applyAlignment="1">
      <alignment horizontal="center" vertical="center"/>
    </xf>
    <xf numFmtId="1" fontId="25" fillId="22" borderId="79" xfId="0" applyNumberFormat="1" applyFont="1" applyFill="1" applyBorder="1" applyAlignment="1">
      <alignment horizontal="center" vertical="center"/>
    </xf>
    <xf numFmtId="0" fontId="24" fillId="0" borderId="8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" fontId="28" fillId="16" borderId="81" xfId="0" applyNumberFormat="1" applyFont="1" applyFill="1" applyBorder="1" applyAlignment="1" applyProtection="1">
      <alignment horizontal="center" vertical="center" wrapText="1"/>
      <protection locked="0"/>
    </xf>
    <xf numFmtId="1" fontId="28" fillId="16" borderId="82" xfId="0" applyNumberFormat="1" applyFont="1" applyFill="1" applyBorder="1" applyAlignment="1" applyProtection="1">
      <alignment horizontal="center" vertical="center" wrapText="1"/>
      <protection locked="0"/>
    </xf>
    <xf numFmtId="1" fontId="28" fillId="16" borderId="80" xfId="0" applyNumberFormat="1" applyFont="1" applyFill="1" applyBorder="1" applyAlignment="1" applyProtection="1">
      <alignment horizontal="center" vertical="center"/>
      <protection locked="0"/>
    </xf>
    <xf numFmtId="44" fontId="24" fillId="0" borderId="80" xfId="62" applyFont="1" applyBorder="1" applyAlignment="1" applyProtection="1">
      <alignment horizontal="center" vertical="center"/>
      <protection locked="0"/>
    </xf>
    <xf numFmtId="44" fontId="24" fillId="0" borderId="83" xfId="62" applyFont="1" applyBorder="1" applyAlignment="1" applyProtection="1">
      <alignment horizontal="center" vertical="center"/>
      <protection locked="0"/>
    </xf>
    <xf numFmtId="0" fontId="24" fillId="0" borderId="84" xfId="0" applyFont="1" applyBorder="1" applyAlignment="1" applyProtection="1">
      <alignment horizontal="center" vertical="center"/>
      <protection locked="0"/>
    </xf>
    <xf numFmtId="0" fontId="24" fillId="0" borderId="59" xfId="0" applyFont="1" applyBorder="1" applyAlignment="1" applyProtection="1">
      <alignment horizontal="left" vertical="center"/>
      <protection locked="0"/>
    </xf>
    <xf numFmtId="0" fontId="24" fillId="0" borderId="60" xfId="0" applyFont="1" applyBorder="1" applyAlignment="1" applyProtection="1">
      <alignment horizontal="left" vertical="center"/>
      <protection locked="0"/>
    </xf>
    <xf numFmtId="0" fontId="24" fillId="0" borderId="85" xfId="0" applyFont="1" applyBorder="1" applyAlignment="1" applyProtection="1">
      <alignment horizontal="left" vertical="center"/>
      <protection locked="0"/>
    </xf>
    <xf numFmtId="0" fontId="24" fillId="0" borderId="86" xfId="0" applyFont="1" applyBorder="1" applyAlignment="1" applyProtection="1">
      <alignment horizontal="center" vertical="center"/>
      <protection locked="0"/>
    </xf>
    <xf numFmtId="14" fontId="24" fillId="0" borderId="10" xfId="0" applyNumberFormat="1" applyFont="1" applyBorder="1" applyAlignment="1" applyProtection="1">
      <alignment horizontal="center" vertical="center"/>
      <protection locked="0"/>
    </xf>
    <xf numFmtId="1" fontId="28" fillId="16" borderId="86" xfId="0" applyNumberFormat="1" applyFont="1" applyFill="1" applyBorder="1" applyAlignment="1" applyProtection="1">
      <alignment horizontal="center" vertical="center"/>
      <protection locked="0"/>
    </xf>
    <xf numFmtId="0" fontId="25" fillId="22" borderId="79" xfId="0" applyFont="1" applyFill="1" applyBorder="1" applyAlignment="1">
      <alignment horizontal="center" vertical="center"/>
    </xf>
    <xf numFmtId="1" fontId="28" fillId="16" borderId="87" xfId="0" applyNumberFormat="1" applyFont="1" applyFill="1" applyBorder="1" applyAlignment="1">
      <alignment horizontal="center" vertical="center"/>
    </xf>
    <xf numFmtId="1" fontId="28" fillId="16" borderId="88" xfId="0" applyNumberFormat="1" applyFont="1" applyFill="1" applyBorder="1" applyAlignment="1">
      <alignment horizontal="center" vertical="center"/>
    </xf>
    <xf numFmtId="1" fontId="28" fillId="16" borderId="89" xfId="0" applyNumberFormat="1" applyFont="1" applyFill="1" applyBorder="1" applyAlignment="1">
      <alignment horizontal="center" vertical="center"/>
    </xf>
    <xf numFmtId="1" fontId="28" fillId="16" borderId="90" xfId="0" applyNumberFormat="1" applyFont="1" applyFill="1" applyBorder="1" applyAlignment="1">
      <alignment horizontal="center" vertical="center"/>
    </xf>
    <xf numFmtId="0" fontId="0" fillId="22" borderId="91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1" fontId="28" fillId="16" borderId="16" xfId="0" applyNumberFormat="1" applyFont="1" applyFill="1" applyBorder="1" applyAlignment="1">
      <alignment horizontal="center"/>
    </xf>
    <xf numFmtId="1" fontId="28" fillId="16" borderId="92" xfId="0" applyNumberFormat="1" applyFont="1" applyFill="1" applyBorder="1" applyAlignment="1">
      <alignment horizontal="center"/>
    </xf>
    <xf numFmtId="2" fontId="29" fillId="0" borderId="64" xfId="0" applyNumberFormat="1" applyFont="1" applyBorder="1" applyAlignment="1">
      <alignment horizontal="center"/>
    </xf>
    <xf numFmtId="2" fontId="29" fillId="0" borderId="65" xfId="0" applyNumberFormat="1" applyFont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1" fontId="27" fillId="15" borderId="36" xfId="0" applyNumberFormat="1" applyFont="1" applyFill="1" applyBorder="1" applyAlignment="1">
      <alignment horizontal="center"/>
    </xf>
    <xf numFmtId="1" fontId="27" fillId="15" borderId="14" xfId="0" applyNumberFormat="1" applyFont="1" applyFill="1" applyBorder="1" applyAlignment="1">
      <alignment horizontal="center"/>
    </xf>
    <xf numFmtId="1" fontId="27" fillId="15" borderId="15" xfId="0" applyNumberFormat="1" applyFont="1" applyFill="1" applyBorder="1" applyAlignment="1">
      <alignment horizontal="center"/>
    </xf>
    <xf numFmtId="1" fontId="28" fillId="16" borderId="12" xfId="0" applyNumberFormat="1" applyFont="1" applyFill="1" applyBorder="1" applyAlignment="1">
      <alignment horizontal="center"/>
    </xf>
    <xf numFmtId="1" fontId="28" fillId="16" borderId="15" xfId="0" applyNumberFormat="1" applyFont="1" applyFill="1" applyBorder="1" applyAlignment="1">
      <alignment horizontal="center"/>
    </xf>
    <xf numFmtId="1" fontId="37" fillId="29" borderId="93" xfId="0" applyNumberFormat="1" applyFont="1" applyFill="1" applyBorder="1" applyAlignment="1">
      <alignment horizontal="center"/>
    </xf>
    <xf numFmtId="1" fontId="37" fillId="29" borderId="94" xfId="0" applyNumberFormat="1" applyFont="1" applyFill="1" applyBorder="1" applyAlignment="1">
      <alignment horizontal="center"/>
    </xf>
    <xf numFmtId="1" fontId="37" fillId="29" borderId="95" xfId="0" applyNumberFormat="1" applyFont="1" applyFill="1" applyBorder="1" applyAlignment="1">
      <alignment horizontal="center"/>
    </xf>
    <xf numFmtId="2" fontId="29" fillId="0" borderId="96" xfId="0" applyNumberFormat="1" applyFont="1" applyBorder="1" applyAlignment="1">
      <alignment horizontal="center"/>
    </xf>
    <xf numFmtId="2" fontId="29" fillId="0" borderId="97" xfId="0" applyNumberFormat="1" applyFont="1" applyBorder="1" applyAlignment="1">
      <alignment horizontal="center"/>
    </xf>
    <xf numFmtId="1" fontId="28" fillId="16" borderId="12" xfId="0" applyNumberFormat="1" applyFont="1" applyFill="1" applyBorder="1" applyAlignment="1">
      <alignment horizontal="center" wrapText="1"/>
    </xf>
    <xf numFmtId="1" fontId="28" fillId="16" borderId="15" xfId="0" applyNumberFormat="1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7"/>
  <sheetViews>
    <sheetView tabSelected="1" zoomScale="75" zoomScaleNormal="75" zoomScalePageLayoutView="0" workbookViewId="0" topLeftCell="A13">
      <selection activeCell="T32" sqref="T32"/>
    </sheetView>
  </sheetViews>
  <sheetFormatPr defaultColWidth="9.140625" defaultRowHeight="12.75"/>
  <cols>
    <col min="1" max="1" width="29.7109375" style="0" customWidth="1"/>
    <col min="2" max="2" width="10.421875" style="1" bestFit="1" customWidth="1"/>
    <col min="3" max="3" width="16.140625" style="1" bestFit="1" customWidth="1"/>
    <col min="4" max="4" width="7.28125" style="1" customWidth="1"/>
    <col min="5" max="5" width="6.7109375" style="1" customWidth="1"/>
    <col min="6" max="6" width="6.57421875" style="1" customWidth="1"/>
    <col min="7" max="7" width="6.7109375" style="1" customWidth="1"/>
    <col min="8" max="9" width="5.140625" style="1" bestFit="1" customWidth="1"/>
    <col min="10" max="10" width="6.421875" style="1" bestFit="1" customWidth="1"/>
    <col min="11" max="11" width="4.8515625" style="1" bestFit="1" customWidth="1"/>
    <col min="12" max="12" width="4.140625" style="1" bestFit="1" customWidth="1"/>
    <col min="13" max="13" width="4.421875" style="1" customWidth="1"/>
    <col min="14" max="14" width="5.28125" style="1" customWidth="1"/>
    <col min="15" max="15" width="5.00390625" style="1" customWidth="1"/>
    <col min="16" max="16" width="5.28125" style="1" bestFit="1" customWidth="1"/>
    <col min="17" max="17" width="5.57421875" style="1" customWidth="1"/>
    <col min="18" max="18" width="5.140625" style="1" customWidth="1"/>
    <col min="19" max="19" width="4.421875" style="1" customWidth="1"/>
    <col min="20" max="20" width="6.140625" style="1" customWidth="1"/>
    <col min="21" max="21" width="15.7109375" style="1" customWidth="1"/>
    <col min="22" max="22" width="17.8515625" style="1" bestFit="1" customWidth="1"/>
    <col min="23" max="23" width="16.57421875" style="1" bestFit="1" customWidth="1"/>
    <col min="24" max="24" width="9.140625" style="1" customWidth="1"/>
    <col min="26" max="26" width="17.28125" style="0" customWidth="1"/>
    <col min="27" max="27" width="10.57421875" style="0" customWidth="1"/>
    <col min="29" max="29" width="5.28125" style="38" bestFit="1" customWidth="1"/>
    <col min="30" max="30" width="14.7109375" style="0" customWidth="1"/>
    <col min="31" max="31" width="9.140625" style="2" customWidth="1"/>
    <col min="32" max="32" width="15.7109375" style="0" bestFit="1" customWidth="1"/>
    <col min="33" max="33" width="10.57421875" style="0" customWidth="1"/>
    <col min="35" max="36" width="9.28125" style="0" bestFit="1" customWidth="1"/>
    <col min="37" max="37" width="8.57421875" style="0" customWidth="1"/>
    <col min="41" max="41" width="9.28125" style="0" bestFit="1" customWidth="1"/>
    <col min="43" max="43" width="9.28125" style="0" bestFit="1" customWidth="1"/>
    <col min="44" max="46" width="9.28125" style="0" customWidth="1"/>
    <col min="47" max="47" width="9.28125" style="0" bestFit="1" customWidth="1"/>
    <col min="49" max="49" width="37.7109375" style="0" customWidth="1"/>
  </cols>
  <sheetData>
    <row r="1" spans="1:29" s="98" customFormat="1" ht="29.25" customHeight="1">
      <c r="A1" s="130" t="s">
        <v>66</v>
      </c>
      <c r="B1" s="203"/>
      <c r="C1" s="203"/>
      <c r="D1" s="203"/>
      <c r="E1" s="203"/>
      <c r="F1" s="205" t="s">
        <v>81</v>
      </c>
      <c r="G1" s="206"/>
      <c r="H1" s="203"/>
      <c r="I1" s="203"/>
      <c r="J1" s="203"/>
      <c r="K1" s="203"/>
      <c r="L1" s="203"/>
      <c r="M1" s="203"/>
      <c r="N1" s="207" t="s">
        <v>72</v>
      </c>
      <c r="O1" s="207"/>
      <c r="P1" s="207"/>
      <c r="Q1" s="208"/>
      <c r="R1" s="208"/>
      <c r="S1" s="208"/>
      <c r="T1" s="208"/>
      <c r="U1" s="208"/>
      <c r="V1" s="209"/>
      <c r="AC1" s="99"/>
    </row>
    <row r="2" spans="1:47" s="98" customFormat="1" ht="29.25" customHeight="1">
      <c r="A2" s="131" t="s">
        <v>67</v>
      </c>
      <c r="B2" s="204"/>
      <c r="C2" s="204"/>
      <c r="D2" s="204"/>
      <c r="E2" s="204"/>
      <c r="F2" s="148" t="s">
        <v>68</v>
      </c>
      <c r="G2" s="148"/>
      <c r="H2" s="215"/>
      <c r="I2" s="204"/>
      <c r="J2" s="204"/>
      <c r="K2" s="204"/>
      <c r="L2" s="204"/>
      <c r="M2" s="204"/>
      <c r="N2" s="148" t="s">
        <v>73</v>
      </c>
      <c r="O2" s="148"/>
      <c r="P2" s="148"/>
      <c r="Q2" s="204"/>
      <c r="R2" s="204"/>
      <c r="S2" s="204"/>
      <c r="T2" s="204"/>
      <c r="U2" s="204"/>
      <c r="V2" s="210"/>
      <c r="AC2" s="99"/>
      <c r="AR2" s="140" t="s">
        <v>57</v>
      </c>
      <c r="AS2" s="140"/>
      <c r="AT2" s="140"/>
      <c r="AU2" s="140"/>
    </row>
    <row r="3" spans="1:47" s="98" customFormat="1" ht="29.25" customHeight="1" thickBot="1">
      <c r="A3" s="132" t="s">
        <v>74</v>
      </c>
      <c r="B3" s="214"/>
      <c r="C3" s="214"/>
      <c r="D3" s="214"/>
      <c r="E3" s="214"/>
      <c r="F3" s="216" t="s">
        <v>75</v>
      </c>
      <c r="G3" s="216"/>
      <c r="H3" s="214"/>
      <c r="I3" s="214"/>
      <c r="J3" s="214"/>
      <c r="K3" s="214"/>
      <c r="L3" s="214"/>
      <c r="M3" s="214"/>
      <c r="N3" s="149" t="s">
        <v>69</v>
      </c>
      <c r="O3" s="150"/>
      <c r="P3" s="151"/>
      <c r="Q3" s="211"/>
      <c r="R3" s="212"/>
      <c r="S3" s="212"/>
      <c r="T3" s="212"/>
      <c r="U3" s="212"/>
      <c r="V3" s="213"/>
      <c r="AC3" s="99"/>
      <c r="AR3" s="140"/>
      <c r="AS3" s="140"/>
      <c r="AT3" s="140"/>
      <c r="AU3" s="140"/>
    </row>
    <row r="4" spans="1:46" ht="21" customHeight="1" thickBot="1">
      <c r="A4" s="133" t="s">
        <v>83</v>
      </c>
      <c r="AO4" s="86"/>
      <c r="AP4" s="86"/>
      <c r="AQ4" s="86"/>
      <c r="AR4" s="86"/>
      <c r="AS4" s="86"/>
      <c r="AT4" s="86"/>
    </row>
    <row r="5" spans="1:46" ht="9" customHeight="1" thickBot="1">
      <c r="A5" s="104"/>
      <c r="AO5" s="41"/>
      <c r="AP5" s="41"/>
      <c r="AQ5" s="41"/>
      <c r="AR5" s="41"/>
      <c r="AS5" s="41"/>
      <c r="AT5" s="41"/>
    </row>
    <row r="6" spans="1:47" ht="16.5">
      <c r="A6" s="165" t="s">
        <v>56</v>
      </c>
      <c r="B6" s="163" t="s">
        <v>8</v>
      </c>
      <c r="C6" s="164"/>
      <c r="D6" s="87"/>
      <c r="E6" s="4">
        <v>1</v>
      </c>
      <c r="F6" s="4">
        <v>2</v>
      </c>
      <c r="G6" s="4" t="s">
        <v>0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3"/>
      <c r="U6" s="3"/>
      <c r="V6" s="3"/>
      <c r="Z6" s="82" t="s">
        <v>63</v>
      </c>
      <c r="AA6" s="52" t="s">
        <v>1</v>
      </c>
      <c r="AB6" s="53" t="s">
        <v>2</v>
      </c>
      <c r="AC6" s="53" t="s">
        <v>3</v>
      </c>
      <c r="AD6" s="54" t="s">
        <v>4</v>
      </c>
      <c r="AE6" s="6"/>
      <c r="AF6" s="63" t="s">
        <v>62</v>
      </c>
      <c r="AG6" s="218" t="s">
        <v>5</v>
      </c>
      <c r="AH6" s="219"/>
      <c r="AI6" s="143" t="s">
        <v>76</v>
      </c>
      <c r="AJ6" s="144"/>
      <c r="AK6" s="143" t="s">
        <v>6</v>
      </c>
      <c r="AL6" s="144"/>
      <c r="AM6" s="143" t="s">
        <v>7</v>
      </c>
      <c r="AN6" s="144"/>
      <c r="AO6" s="175" t="s">
        <v>31</v>
      </c>
      <c r="AP6" s="176"/>
      <c r="AQ6" s="175" t="s">
        <v>32</v>
      </c>
      <c r="AR6" s="176"/>
      <c r="AS6" s="175" t="s">
        <v>33</v>
      </c>
      <c r="AT6" s="176"/>
      <c r="AU6" s="177" t="s">
        <v>80</v>
      </c>
    </row>
    <row r="7" spans="1:47" ht="16.5">
      <c r="A7" s="166"/>
      <c r="B7" s="5" t="s">
        <v>1</v>
      </c>
      <c r="C7" s="5" t="s">
        <v>9</v>
      </c>
      <c r="D7" s="5" t="s">
        <v>2</v>
      </c>
      <c r="E7" s="9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AA7" s="145" t="str">
        <f>B8</f>
        <v>TRATTO 1</v>
      </c>
      <c r="AB7" s="10" t="s">
        <v>28</v>
      </c>
      <c r="AC7" s="122"/>
      <c r="AD7" s="118" t="str">
        <f>IF(IF(T32=0,"0,00",IF(AC7="si",ROUND(SUM(J8:P8,F8:G8)/SUM(J32:P32,F32:G32),2)-0.05,ROUND(SUM(J8:P8,F8)/SUM(J32:P32,F32),2)))&lt;0,0,IF(T32=0,"0,00",IF(AC7="si",ROUND(SUM(J8:P8,F8:G8)/SUM(J32:P32,F32:G32),2)-0.05,ROUND(SUM(J8:P8,F8)/SUM(J32:P32,F32),2))))</f>
        <v>0,00</v>
      </c>
      <c r="AE7" s="11"/>
      <c r="AG7" s="220"/>
      <c r="AH7" s="221"/>
      <c r="AI7" s="5" t="s">
        <v>78</v>
      </c>
      <c r="AJ7" s="5" t="s">
        <v>29</v>
      </c>
      <c r="AK7" s="5" t="s">
        <v>78</v>
      </c>
      <c r="AL7" s="5" t="s">
        <v>29</v>
      </c>
      <c r="AM7" s="5" t="s">
        <v>70</v>
      </c>
      <c r="AN7" s="5" t="s">
        <v>30</v>
      </c>
      <c r="AO7" s="5" t="s">
        <v>70</v>
      </c>
      <c r="AP7" s="5" t="s">
        <v>71</v>
      </c>
      <c r="AQ7" s="5" t="s">
        <v>78</v>
      </c>
      <c r="AR7" s="5" t="s">
        <v>29</v>
      </c>
      <c r="AS7" s="5" t="s">
        <v>78</v>
      </c>
      <c r="AT7" s="5" t="s">
        <v>29</v>
      </c>
      <c r="AU7" s="178"/>
    </row>
    <row r="8" spans="2:47" ht="16.5">
      <c r="B8" s="167" t="s">
        <v>34</v>
      </c>
      <c r="C8" s="169"/>
      <c r="D8" s="12" t="s">
        <v>28</v>
      </c>
      <c r="E8" s="105"/>
      <c r="F8" s="10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37">
        <f>SUM(E8:S8)</f>
        <v>0</v>
      </c>
      <c r="U8" s="13" t="str">
        <f>IF(T8&gt;=261," I",IF(T8&gt;=251,"I-II",IF(T8&gt;=201,"II",IF(T8&gt;=181,"II-III",IF(T8&gt;=121,"III",IF(T8&gt;=101,"III-IV",IF(T8&gt;=61,"IV",IF(T8&gt;=51,"IV-V","V"))))))))</f>
        <v>V</v>
      </c>
      <c r="V8" s="13" t="str">
        <f>IF(T8&gt;=261,"ottimo",IF(T8&gt;=251,"ottimo-buono",IF(T8&gt;=201,"buono",IF(T8&gt;=181,"buono-mediocre",IF(T8&gt;=121,"mediocre",IF(T8&gt;=101,"mediocre-scadente",IF(T8&gt;=61,"scadente",IF(T8&gt;=51,"scadente-pessimo","pessimo"))))))))</f>
        <v>pessimo</v>
      </c>
      <c r="AA8" s="146"/>
      <c r="AB8" s="14" t="s">
        <v>35</v>
      </c>
      <c r="AC8" s="123"/>
      <c r="AD8" s="119" t="str">
        <f>IF(IF(T33=0,"0,00",IF(AC8="si",ROUND(SUM(J9:P9,F9:G9)/SUM(J33:P33,F33:G33),2)-0.05,ROUND(SUM(J9:P9,F9)/SUM(J33:P33,F33),2)))&lt;0,0,IF(T33=0,"0,00",IF(AC8="si",ROUND(SUM(J9:P9,F9:G9)/SUM(J33:P33,F33:G33),2)-0.05,ROUND(SUM(J9:P9,F9)/SUM(J33:P33,F33),2))))</f>
        <v>0,00</v>
      </c>
      <c r="AE8" s="11"/>
      <c r="AG8" s="222" t="s">
        <v>36</v>
      </c>
      <c r="AH8" s="223"/>
      <c r="AI8" s="128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02">
        <f>IF(SUM(AI8:AT8)&gt;1,1,SUM(AI8:AT8))</f>
        <v>0</v>
      </c>
    </row>
    <row r="9" spans="1:47" ht="16.5">
      <c r="A9" s="199" t="str">
        <f>IF((C8+C11+C14+C17+C20+C23+C26)=500,"","Attenzione la lunghezza totale dei tratti DEVE essere 500 metri")</f>
        <v>Attenzione la lunghezza totale dei tratti DEVE essere 500 metri</v>
      </c>
      <c r="B9" s="170"/>
      <c r="C9" s="171"/>
      <c r="D9" s="15" t="s">
        <v>35</v>
      </c>
      <c r="E9" s="108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38">
        <f>SUM(E9:S9)</f>
        <v>0</v>
      </c>
      <c r="U9" s="16" t="str">
        <f>IF(T9&gt;=261," I",IF(T9&gt;=251,"I-II",IF(T9&gt;=201,"II",IF(T9&gt;=181,"II-III",IF(T9&gt;=121,"III",IF(T9&gt;=101,"III-IV",IF(T9&gt;=61,"IV",IF(T9&gt;=51,"IV-V","V"))))))))</f>
        <v>V</v>
      </c>
      <c r="V9" s="16" t="str">
        <f>IF(T9&gt;=261,"ottimo",IF(T9&gt;=251,"ottimo-buono",IF(T9&gt;=201,"buono",IF(T9&gt;=181,"buono-mediocre",IF(T9&gt;=121,"mediocre",IF(T9&gt;=101,"mediocre-scadente",IF(T9&gt;=61,"scadente",IF(T9&gt;=51,"scadente-pessimo","pessimo"))))))))</f>
        <v>pessimo</v>
      </c>
      <c r="AA9" s="55" t="s">
        <v>1</v>
      </c>
      <c r="AB9" s="5" t="s">
        <v>2</v>
      </c>
      <c r="AC9" s="111" t="s">
        <v>3</v>
      </c>
      <c r="AD9" s="120" t="s">
        <v>4</v>
      </c>
      <c r="AE9" s="6"/>
      <c r="AG9" s="64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65"/>
    </row>
    <row r="10" spans="1:47" ht="16.5">
      <c r="A10" s="199"/>
      <c r="B10" s="111" t="s">
        <v>1</v>
      </c>
      <c r="C10" s="111" t="s">
        <v>9</v>
      </c>
      <c r="D10" s="8" t="s">
        <v>2</v>
      </c>
      <c r="E10" s="111" t="s">
        <v>10</v>
      </c>
      <c r="F10" s="112" t="s">
        <v>11</v>
      </c>
      <c r="G10" s="111" t="s">
        <v>12</v>
      </c>
      <c r="H10" s="111" t="s">
        <v>13</v>
      </c>
      <c r="I10" s="111" t="s">
        <v>14</v>
      </c>
      <c r="J10" s="111" t="s">
        <v>15</v>
      </c>
      <c r="K10" s="111" t="s">
        <v>16</v>
      </c>
      <c r="L10" s="111" t="s">
        <v>17</v>
      </c>
      <c r="M10" s="111" t="s">
        <v>18</v>
      </c>
      <c r="N10" s="111" t="s">
        <v>19</v>
      </c>
      <c r="O10" s="111" t="s">
        <v>20</v>
      </c>
      <c r="P10" s="111" t="s">
        <v>21</v>
      </c>
      <c r="Q10" s="111" t="s">
        <v>22</v>
      </c>
      <c r="R10" s="111" t="s">
        <v>23</v>
      </c>
      <c r="S10" s="111" t="s">
        <v>24</v>
      </c>
      <c r="T10" s="136" t="s">
        <v>25</v>
      </c>
      <c r="U10" s="5" t="s">
        <v>26</v>
      </c>
      <c r="V10" s="5" t="s">
        <v>27</v>
      </c>
      <c r="AA10" s="145" t="str">
        <f>B11</f>
        <v>TRATTO 2</v>
      </c>
      <c r="AB10" s="10" t="s">
        <v>28</v>
      </c>
      <c r="AC10" s="122"/>
      <c r="AD10" s="118" t="str">
        <f>IF(IF(T35=0,"0,00",IF(AC10="si",ROUND(SUM(J11:P11,F11:G11)/SUM(J35:P35,F35:G35),2)-0.05,ROUND(SUM(J11:P11,F11)/SUM(J35:P35,F35),2)))&lt;0,0,IF(T35=0,"0,00",IF(AC10="si",ROUND(SUM(J11:P11,F11:G11)/SUM(J35:P35,F35:G35),2)-0.05,ROUND(SUM(J11:P11,F11)/SUM(J35:P35,F35),2))))</f>
        <v>0,00</v>
      </c>
      <c r="AE10" s="11"/>
      <c r="AG10" s="64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65"/>
    </row>
    <row r="11" spans="1:47" ht="16.5" customHeight="1">
      <c r="A11" s="199"/>
      <c r="B11" s="158" t="s">
        <v>37</v>
      </c>
      <c r="C11" s="169"/>
      <c r="D11" s="12" t="s">
        <v>28</v>
      </c>
      <c r="E11" s="105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37">
        <f>SUM(E11:S11)</f>
        <v>0</v>
      </c>
      <c r="U11" s="13" t="str">
        <f>IF(T11&gt;=261," I",IF(T11&gt;=251,"I-II",IF(T11&gt;=201,"II",IF(T11&gt;=181,"II-III",IF(T11&gt;=121,"III",IF(T11&gt;=101,"III-IV",IF(T11&gt;=61,"IV",IF(T11&gt;=51,"IV-V","V"))))))))</f>
        <v>V</v>
      </c>
      <c r="V11" s="13" t="str">
        <f>IF(T11&gt;=261,"ottimo",IF(T11&gt;=251,"ottimo-buono",IF(T11&gt;=201,"buono",IF(T11&gt;=181,"buono-mediocre",IF(T11&gt;=121,"mediocre",IF(T11&gt;=101,"mediocre-scadente",IF(T11&gt;=61,"scadente",IF(T11&gt;=51,"scadente-pessimo","pessimo"))))))))</f>
        <v>pessimo</v>
      </c>
      <c r="AA11" s="146"/>
      <c r="AB11" s="14" t="s">
        <v>35</v>
      </c>
      <c r="AC11" s="123"/>
      <c r="AD11" s="119" t="str">
        <f>IF(IF(T36=0,"0,00",IF(AC11="si",ROUND(SUM(J12:P12,F12:G12)/SUM(J36:P36,F36:G36),2)-0.05,ROUND(SUM(J12:P12,F12)/SUM(J36:P36,F36),2)))&lt;0,0,IF(T36=0,"0,00",IF(AC11="si",ROUND(SUM(J12:P12,F12:G12)/SUM(J36:P36,F36:G36),2)-0.05,ROUND(SUM(J12:P12,F12)/SUM(J36:P36,F36),2))))</f>
        <v>0,00</v>
      </c>
      <c r="AE11" s="11"/>
      <c r="AG11" s="66" t="s">
        <v>38</v>
      </c>
      <c r="AH11" s="7"/>
      <c r="AI11" s="179" t="s">
        <v>39</v>
      </c>
      <c r="AJ11" s="179" t="s">
        <v>40</v>
      </c>
      <c r="AK11" s="179" t="s">
        <v>41</v>
      </c>
      <c r="AL11" s="179" t="s">
        <v>42</v>
      </c>
      <c r="AM11" s="187" t="s">
        <v>77</v>
      </c>
      <c r="AN11" s="187"/>
      <c r="AO11" s="179" t="s">
        <v>43</v>
      </c>
      <c r="AP11" s="179" t="s">
        <v>44</v>
      </c>
      <c r="AQ11" s="83" t="s">
        <v>45</v>
      </c>
      <c r="AR11" s="41"/>
      <c r="AS11" s="41"/>
      <c r="AU11" s="65"/>
    </row>
    <row r="12" spans="1:47" ht="16.5">
      <c r="A12" s="199"/>
      <c r="B12" s="159"/>
      <c r="C12" s="171"/>
      <c r="D12" s="14" t="s">
        <v>35</v>
      </c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5"/>
      <c r="R12" s="115"/>
      <c r="S12" s="114"/>
      <c r="T12" s="138">
        <f>SUM(E12:S12)</f>
        <v>0</v>
      </c>
      <c r="U12" s="17" t="str">
        <f>IF(T12&gt;=261," I",IF(T12&gt;=251,"I-II",IF(T12&gt;=201,"II",IF(T12&gt;=181,"II-III",IF(T12&gt;=121,"III",IF(T12&gt;=101,"III-IV",IF(T12&gt;=61,"IV",IF(T12&gt;=51,"IV-V","V"))))))))</f>
        <v>V</v>
      </c>
      <c r="V12" s="16" t="str">
        <f>IF(T12&gt;=261,"ottimo",IF(T12&gt;=251,"ottimo-buono",IF(T12&gt;=201,"buono",IF(T12&gt;=181,"buono-mediocre",IF(T12&gt;=121,"mediocre",IF(T12&gt;=101,"mediocre-scadente",IF(T12&gt;=61,"scadente",IF(T12&gt;=51,"scadente-pessimo","pessimo"))))))))</f>
        <v>pessimo</v>
      </c>
      <c r="AA12" s="55" t="s">
        <v>1</v>
      </c>
      <c r="AB12" s="5" t="s">
        <v>2</v>
      </c>
      <c r="AC12" s="111" t="s">
        <v>3</v>
      </c>
      <c r="AD12" s="120" t="s">
        <v>4</v>
      </c>
      <c r="AE12" s="6"/>
      <c r="AG12" s="67" t="s">
        <v>1</v>
      </c>
      <c r="AH12" s="9" t="s">
        <v>2</v>
      </c>
      <c r="AI12" s="180"/>
      <c r="AJ12" s="180"/>
      <c r="AK12" s="180"/>
      <c r="AL12" s="180"/>
      <c r="AM12" s="5" t="s">
        <v>78</v>
      </c>
      <c r="AN12" s="5" t="s">
        <v>29</v>
      </c>
      <c r="AO12" s="180"/>
      <c r="AP12" s="180"/>
      <c r="AQ12" s="84"/>
      <c r="AR12" s="41"/>
      <c r="AS12" s="41"/>
      <c r="AU12" s="65"/>
    </row>
    <row r="13" spans="2:47" ht="16.5">
      <c r="B13" s="111" t="s">
        <v>1</v>
      </c>
      <c r="C13" s="111" t="s">
        <v>9</v>
      </c>
      <c r="D13" s="8" t="s">
        <v>2</v>
      </c>
      <c r="E13" s="111" t="s">
        <v>10</v>
      </c>
      <c r="F13" s="111" t="s">
        <v>11</v>
      </c>
      <c r="G13" s="111" t="s">
        <v>12</v>
      </c>
      <c r="H13" s="111" t="s">
        <v>13</v>
      </c>
      <c r="I13" s="111" t="s">
        <v>14</v>
      </c>
      <c r="J13" s="111" t="s">
        <v>15</v>
      </c>
      <c r="K13" s="111" t="s">
        <v>16</v>
      </c>
      <c r="L13" s="111" t="s">
        <v>17</v>
      </c>
      <c r="M13" s="111" t="s">
        <v>18</v>
      </c>
      <c r="N13" s="111" t="s">
        <v>19</v>
      </c>
      <c r="O13" s="111" t="s">
        <v>20</v>
      </c>
      <c r="P13" s="111" t="s">
        <v>21</v>
      </c>
      <c r="Q13" s="111" t="s">
        <v>22</v>
      </c>
      <c r="R13" s="111" t="s">
        <v>23</v>
      </c>
      <c r="S13" s="111" t="s">
        <v>24</v>
      </c>
      <c r="T13" s="136" t="s">
        <v>25</v>
      </c>
      <c r="U13" s="5" t="s">
        <v>26</v>
      </c>
      <c r="V13" s="5" t="s">
        <v>27</v>
      </c>
      <c r="AA13" s="145" t="str">
        <f>B14</f>
        <v>TRATTO 3</v>
      </c>
      <c r="AB13" s="10" t="s">
        <v>28</v>
      </c>
      <c r="AC13" s="122"/>
      <c r="AD13" s="118" t="str">
        <f>IF(IF(T38=0,"0,00",IF(AC13="si",ROUND(SUM(J14:P14,F14:G14)/SUM(J38:P38,F38:G38),2)-0.05,ROUND(SUM(J14:P14,F14)/SUM(J38:P38,F38),2)))&lt;0,0,IF(T38=0,"0,00",IF(AC13="si",ROUND(SUM(J14:P14,F14:G14)/SUM(J38:P38,F38:G38),2)-0.05,ROUND(SUM(J14:P14,F14)/SUM(J38:P38,F38),2))))</f>
        <v>0,00</v>
      </c>
      <c r="AE13" s="11"/>
      <c r="AG13" s="202" t="s">
        <v>34</v>
      </c>
      <c r="AH13" s="10" t="s">
        <v>28</v>
      </c>
      <c r="AI13" s="126"/>
      <c r="AJ13" s="126"/>
      <c r="AK13" s="126"/>
      <c r="AL13" s="126"/>
      <c r="AM13" s="126"/>
      <c r="AN13" s="126"/>
      <c r="AO13" s="172"/>
      <c r="AP13" s="173"/>
      <c r="AQ13" s="141">
        <f>SUM(AI13:AP14)</f>
        <v>0</v>
      </c>
      <c r="AR13" s="68"/>
      <c r="AS13" s="68"/>
      <c r="AU13" s="65"/>
    </row>
    <row r="14" spans="2:47" ht="16.5">
      <c r="B14" s="158" t="s">
        <v>46</v>
      </c>
      <c r="C14" s="169"/>
      <c r="D14" s="12" t="s">
        <v>28</v>
      </c>
      <c r="E14" s="105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37">
        <f>SUM(E14:S14)</f>
        <v>0</v>
      </c>
      <c r="U14" s="13" t="str">
        <f>IF(T14&gt;=261," I",IF(T14&gt;=251,"I-II",IF(T14&gt;=201,"II",IF(T14&gt;=181,"II-III",IF(T14&gt;=121,"III",IF(T14&gt;=101,"III-IV",IF(T14&gt;=61,"IV",IF(T14&gt;=51,"IV-V","V"))))))))</f>
        <v>V</v>
      </c>
      <c r="V14" s="13" t="str">
        <f>IF(T14&gt;=261,"ottimo",IF(T14&gt;=251,"ottimo-buono",IF(T14&gt;=201,"buono",IF(T14&gt;=181,"buono-mediocre",IF(T14&gt;=121,"mediocre",IF(T14&gt;=101,"mediocre-scadente",IF(T14&gt;=61,"scadente",IF(T14&gt;=51,"scadente-pessimo","pessimo"))))))))</f>
        <v>pessimo</v>
      </c>
      <c r="AA14" s="146"/>
      <c r="AB14" s="14" t="s">
        <v>35</v>
      </c>
      <c r="AC14" s="123"/>
      <c r="AD14" s="119" t="str">
        <f>IF(IF(T39=0,"0,00",IF(AC14="si",ROUND(SUM(J15:P15,F15:G15)/SUM(J39:P39,F39:G39),2)-0.05,ROUND(SUM(J15:P15,F15)/SUM(J39:P39,F39),2)))&lt;0,0,IF(T39=0,"0,00",IF(AC14="si",ROUND(SUM(J15:P15,F15:G15)/SUM(J39:P39,F39:G39),2)-0.05,ROUND(SUM(J15:P15,F15)/SUM(J39:P39,F39),2))))</f>
        <v>0,00</v>
      </c>
      <c r="AE14" s="11"/>
      <c r="AG14" s="202"/>
      <c r="AH14" s="18" t="s">
        <v>35</v>
      </c>
      <c r="AI14" s="127"/>
      <c r="AJ14" s="127"/>
      <c r="AK14" s="127"/>
      <c r="AL14" s="127"/>
      <c r="AM14" s="127"/>
      <c r="AN14" s="127"/>
      <c r="AO14" s="172"/>
      <c r="AP14" s="174"/>
      <c r="AQ14" s="142"/>
      <c r="AR14" s="68"/>
      <c r="AS14" s="68"/>
      <c r="AU14" s="65"/>
    </row>
    <row r="15" spans="2:47" ht="16.5">
      <c r="B15" s="159"/>
      <c r="C15" s="171"/>
      <c r="D15" s="18" t="s">
        <v>35</v>
      </c>
      <c r="E15" s="108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39">
        <f>SUM(E15:S15)</f>
        <v>0</v>
      </c>
      <c r="U15" s="16" t="str">
        <f>IF(T15&gt;=261," I",IF(T15&gt;=251,"I-II",IF(T15&gt;=201,"II",IF(T15&gt;=181,"II-III",IF(T15&gt;=121,"III",IF(T15&gt;=101,"III-IV",IF(T15&gt;=61,"IV",IF(T15&gt;=51,"IV-V","V"))))))))</f>
        <v>V</v>
      </c>
      <c r="V15" s="16" t="str">
        <f>IF(T15&gt;=261,"ottimo",IF(T15&gt;=251,"ottimo-buono",IF(T15&gt;=201,"buono",IF(T15&gt;=181,"buono-mediocre",IF(T15&gt;=121,"mediocre",IF(T15&gt;=101,"mediocre-scadente",IF(T15&gt;=61,"scadente",IF(T15&gt;=51,"scadente-pessimo","pessimo"))))))))</f>
        <v>pessimo</v>
      </c>
      <c r="AA15" s="55" t="s">
        <v>1</v>
      </c>
      <c r="AB15" s="5" t="s">
        <v>2</v>
      </c>
      <c r="AC15" s="111" t="s">
        <v>3</v>
      </c>
      <c r="AD15" s="120" t="s">
        <v>4</v>
      </c>
      <c r="AE15" s="6"/>
      <c r="AG15" s="202" t="s">
        <v>37</v>
      </c>
      <c r="AH15" s="10" t="s">
        <v>28</v>
      </c>
      <c r="AI15" s="126"/>
      <c r="AJ15" s="126"/>
      <c r="AK15" s="126"/>
      <c r="AL15" s="126"/>
      <c r="AM15" s="126"/>
      <c r="AN15" s="126"/>
      <c r="AO15" s="172"/>
      <c r="AP15" s="173"/>
      <c r="AQ15" s="141">
        <f>SUM(AI15:AP16)</f>
        <v>0</v>
      </c>
      <c r="AR15" s="68"/>
      <c r="AS15" s="68"/>
      <c r="AU15" s="65"/>
    </row>
    <row r="16" spans="2:47" ht="16.5">
      <c r="B16" s="111" t="s">
        <v>1</v>
      </c>
      <c r="C16" s="111" t="s">
        <v>9</v>
      </c>
      <c r="D16" s="8" t="s">
        <v>2</v>
      </c>
      <c r="E16" s="111" t="s">
        <v>10</v>
      </c>
      <c r="F16" s="111" t="s">
        <v>11</v>
      </c>
      <c r="G16" s="111" t="s">
        <v>12</v>
      </c>
      <c r="H16" s="111" t="s">
        <v>13</v>
      </c>
      <c r="I16" s="111" t="s">
        <v>14</v>
      </c>
      <c r="J16" s="111" t="s">
        <v>15</v>
      </c>
      <c r="K16" s="111" t="s">
        <v>16</v>
      </c>
      <c r="L16" s="111" t="s">
        <v>17</v>
      </c>
      <c r="M16" s="111" t="s">
        <v>18</v>
      </c>
      <c r="N16" s="111" t="s">
        <v>19</v>
      </c>
      <c r="O16" s="111" t="s">
        <v>20</v>
      </c>
      <c r="P16" s="111" t="s">
        <v>21</v>
      </c>
      <c r="Q16" s="111" t="s">
        <v>22</v>
      </c>
      <c r="R16" s="111" t="s">
        <v>23</v>
      </c>
      <c r="S16" s="111" t="s">
        <v>24</v>
      </c>
      <c r="T16" s="136" t="s">
        <v>25</v>
      </c>
      <c r="U16" s="5" t="s">
        <v>26</v>
      </c>
      <c r="V16" s="5" t="s">
        <v>27</v>
      </c>
      <c r="AA16" s="145" t="str">
        <f>B17</f>
        <v>TRATTO 4</v>
      </c>
      <c r="AB16" s="10" t="s">
        <v>28</v>
      </c>
      <c r="AC16" s="122"/>
      <c r="AD16" s="118" t="str">
        <f>IF(IF(T41=0,"0,00",IF(AC16="si",ROUND(SUM(J17:P17,F17:G17)/SUM(J41:P41,F41:G41),2)-0.05,ROUND(SUM(J17:P17,F17)/SUM(J41:P41,F41),2)))&lt;0,0,IF(T41=0,"0,00",IF(AC16="si",ROUND(SUM(J17:P17,F17:G17)/SUM(J41:P41,F41:G41),2)-0.05,ROUND(SUM(J17:P17,F17)/SUM(J41:P41,F41),2))))</f>
        <v>0,00</v>
      </c>
      <c r="AE16" s="11"/>
      <c r="AG16" s="217"/>
      <c r="AH16" s="14" t="s">
        <v>35</v>
      </c>
      <c r="AI16" s="127"/>
      <c r="AJ16" s="127"/>
      <c r="AK16" s="127"/>
      <c r="AL16" s="127"/>
      <c r="AM16" s="127"/>
      <c r="AN16" s="127"/>
      <c r="AO16" s="172"/>
      <c r="AP16" s="174"/>
      <c r="AQ16" s="142"/>
      <c r="AR16" s="68"/>
      <c r="AS16" s="68"/>
      <c r="AU16" s="65"/>
    </row>
    <row r="17" spans="2:47" ht="16.5">
      <c r="B17" s="167" t="s">
        <v>47</v>
      </c>
      <c r="C17" s="169"/>
      <c r="D17" s="12" t="s">
        <v>28</v>
      </c>
      <c r="E17" s="105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37">
        <f>SUM(E17:S17)</f>
        <v>0</v>
      </c>
      <c r="U17" s="13" t="str">
        <f>IF(T17&gt;=261," I",IF(T17&gt;=251,"I-II",IF(T17&gt;=201,"II",IF(T17&gt;=181,"II-III",IF(T17&gt;=121,"III",IF(T17&gt;=101,"III-IV",IF(T17&gt;=61,"IV",IF(T17&gt;=51,"IV-V","V"))))))))</f>
        <v>V</v>
      </c>
      <c r="V17" s="13" t="str">
        <f>IF(T17&gt;=261,"ottimo",IF(T17&gt;=251,"ottimo-buono",IF(T17&gt;=201,"buono",IF(T17&gt;=181,"buono-mediocre",IF(T17&gt;=121,"mediocre",IF(T17&gt;=101,"mediocre-scadente",IF(T17&gt;=61,"scadente",IF(T17&gt;=51,"scadente-pessimo","pessimo"))))))))</f>
        <v>pessimo</v>
      </c>
      <c r="AA17" s="146"/>
      <c r="AB17" s="14" t="s">
        <v>35</v>
      </c>
      <c r="AC17" s="123"/>
      <c r="AD17" s="119" t="str">
        <f>IF(IF(T42=0,"0,00",IF(AC17="si",ROUND(SUM(J18:P18,F18:G18)/SUM(J42:P42,F42:G42),2)-0.05,ROUND(SUM(J18:P18,F18)/SUM(J42:P42,F42),2)))&lt;0,0,IF(T42=0,"0,00",IF(AC17="si",ROUND(SUM(J18:P18,F18:G18)/SUM(J42:P42,F42:G42),2)-0.05,ROUND(SUM(J18:P18,F18)/SUM(J42:P42,F42),2))))</f>
        <v>0,00</v>
      </c>
      <c r="AE17" s="11"/>
      <c r="AG17" s="200" t="s">
        <v>46</v>
      </c>
      <c r="AH17" s="10" t="s">
        <v>28</v>
      </c>
      <c r="AI17" s="126"/>
      <c r="AJ17" s="126"/>
      <c r="AK17" s="126"/>
      <c r="AL17" s="126"/>
      <c r="AM17" s="126"/>
      <c r="AN17" s="126"/>
      <c r="AO17" s="172"/>
      <c r="AP17" s="173"/>
      <c r="AQ17" s="141">
        <f>SUM(AI17:AP18)</f>
        <v>0</v>
      </c>
      <c r="AR17" s="68"/>
      <c r="AS17" s="68"/>
      <c r="AU17" s="65"/>
    </row>
    <row r="18" spans="2:47" ht="16.5">
      <c r="B18" s="168"/>
      <c r="C18" s="168"/>
      <c r="D18" s="18" t="s">
        <v>35</v>
      </c>
      <c r="E18" s="108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39">
        <f>SUM(E18:S18)</f>
        <v>0</v>
      </c>
      <c r="U18" s="16" t="str">
        <f>IF(T18&gt;=261," I",IF(T18&gt;=251,"I-II",IF(T18&gt;=201,"II",IF(T18&gt;=181,"II-III",IF(T18&gt;=121,"III",IF(T18&gt;=101,"III-IV",IF(T18&gt;=61,"IV",IF(T18&gt;=51,"IV-V","V"))))))))</f>
        <v>V</v>
      </c>
      <c r="V18" s="16" t="str">
        <f>IF(T18&gt;=261,"ottimo",IF(T18&gt;=251,"ottimo-buono",IF(T18&gt;=201,"buono",IF(T18&gt;=181,"buono-mediocre",IF(T18&gt;=121,"mediocre",IF(T18&gt;=101,"mediocre-scadente",IF(T18&gt;=61,"scadente",IF(T18&gt;=51,"scadente-pessimo","pessimo"))))))))</f>
        <v>pessimo</v>
      </c>
      <c r="AA18" s="55" t="s">
        <v>1</v>
      </c>
      <c r="AB18" s="5" t="s">
        <v>2</v>
      </c>
      <c r="AC18" s="111" t="s">
        <v>3</v>
      </c>
      <c r="AD18" s="120" t="s">
        <v>4</v>
      </c>
      <c r="AE18" s="6"/>
      <c r="AG18" s="201"/>
      <c r="AH18" s="18" t="s">
        <v>35</v>
      </c>
      <c r="AI18" s="127"/>
      <c r="AJ18" s="127"/>
      <c r="AK18" s="127"/>
      <c r="AL18" s="127"/>
      <c r="AM18" s="127"/>
      <c r="AN18" s="127"/>
      <c r="AO18" s="172"/>
      <c r="AP18" s="174"/>
      <c r="AQ18" s="142"/>
      <c r="AR18" s="68"/>
      <c r="AS18" s="68"/>
      <c r="AU18" s="65"/>
    </row>
    <row r="19" spans="2:47" ht="16.5">
      <c r="B19" s="111" t="s">
        <v>1</v>
      </c>
      <c r="C19" s="111" t="s">
        <v>9</v>
      </c>
      <c r="D19" s="8" t="s">
        <v>2</v>
      </c>
      <c r="E19" s="111" t="s">
        <v>10</v>
      </c>
      <c r="F19" s="111" t="s">
        <v>11</v>
      </c>
      <c r="G19" s="111" t="s">
        <v>12</v>
      </c>
      <c r="H19" s="111" t="s">
        <v>13</v>
      </c>
      <c r="I19" s="111" t="s">
        <v>14</v>
      </c>
      <c r="J19" s="111" t="s">
        <v>15</v>
      </c>
      <c r="K19" s="111" t="s">
        <v>16</v>
      </c>
      <c r="L19" s="111" t="s">
        <v>17</v>
      </c>
      <c r="M19" s="111" t="s">
        <v>18</v>
      </c>
      <c r="N19" s="111" t="s">
        <v>19</v>
      </c>
      <c r="O19" s="111" t="s">
        <v>20</v>
      </c>
      <c r="P19" s="111" t="s">
        <v>21</v>
      </c>
      <c r="Q19" s="111" t="s">
        <v>22</v>
      </c>
      <c r="R19" s="111" t="s">
        <v>23</v>
      </c>
      <c r="S19" s="111" t="s">
        <v>24</v>
      </c>
      <c r="T19" s="136" t="s">
        <v>25</v>
      </c>
      <c r="U19" s="5" t="s">
        <v>26</v>
      </c>
      <c r="V19" s="5" t="s">
        <v>27</v>
      </c>
      <c r="AA19" s="145" t="str">
        <f>B20</f>
        <v>TRATTO 5</v>
      </c>
      <c r="AB19" s="10" t="s">
        <v>28</v>
      </c>
      <c r="AC19" s="122"/>
      <c r="AD19" s="118" t="str">
        <f>IF(IF(T44=0,"0,00",IF(AC19="si",ROUND(SUM(J20:P20,F20:G20)/SUM(J44:P44,F44:G44),2)-0.05,ROUND(SUM(J20:P20,F20)/SUM(J44:P44,F44),2)))&lt;0,0,IF(T44=0,"0,00",IF(AC19="si",ROUND(SUM(J20:P20,F20:G20)/SUM(J44:P44,F44:G44),2)-0.05,ROUND(SUM(J20:P20,F20)/SUM(J44:P44,F44),2))))</f>
        <v>0,00</v>
      </c>
      <c r="AE19" s="11"/>
      <c r="AG19" s="200" t="s">
        <v>47</v>
      </c>
      <c r="AH19" s="10" t="s">
        <v>28</v>
      </c>
      <c r="AI19" s="126"/>
      <c r="AJ19" s="126"/>
      <c r="AK19" s="126"/>
      <c r="AL19" s="126"/>
      <c r="AM19" s="126"/>
      <c r="AN19" s="126"/>
      <c r="AO19" s="172"/>
      <c r="AP19" s="173"/>
      <c r="AQ19" s="141">
        <f>SUM(AI19:AP20)</f>
        <v>0</v>
      </c>
      <c r="AR19" s="68"/>
      <c r="AS19" s="68"/>
      <c r="AU19" s="65"/>
    </row>
    <row r="20" spans="2:47" ht="16.5">
      <c r="B20" s="158" t="s">
        <v>48</v>
      </c>
      <c r="C20" s="169"/>
      <c r="D20" s="12" t="s">
        <v>28</v>
      </c>
      <c r="E20" s="105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37">
        <f>SUM(E20:S20)</f>
        <v>0</v>
      </c>
      <c r="U20" s="13" t="str">
        <f>IF(T20&gt;=261," I",IF(T20&gt;=251,"I-II",IF(T20&gt;=201,"II",IF(T20&gt;=181,"II-III",IF(T20&gt;=121,"III",IF(T20&gt;=101,"III-IV",IF(T20&gt;=61,"IV",IF(T20&gt;=51,"IV-V","V"))))))))</f>
        <v>V</v>
      </c>
      <c r="V20" s="13" t="str">
        <f>IF(T20&gt;=261,"ottimo",IF(T20&gt;=251,"ottimo-buono",IF(T20&gt;=201,"buono",IF(T20&gt;=181,"buono-mediocre",IF(T20&gt;=121,"mediocre",IF(T20&gt;=101,"mediocre-scadente",IF(T20&gt;=61,"scadente",IF(T20&gt;=51,"scadente-pessimo","pessimo"))))))))</f>
        <v>pessimo</v>
      </c>
      <c r="AA20" s="146"/>
      <c r="AB20" s="14" t="s">
        <v>35</v>
      </c>
      <c r="AC20" s="123"/>
      <c r="AD20" s="119" t="str">
        <f>IF(IF(T45=0,"0,00",IF(AC20="si",ROUND(SUM(J21:P21,F21:G21)/SUM(J45:P45,F45:G45),2)-0.05,ROUND(SUM(J21:P21,F21)/SUM(J45:P45,F45),2)))&lt;0,0,IF(T45=0,"0,00",IF(AC20="si",ROUND(SUM(J21:P21,F21:G21)/SUM(J45:P45,F45:G45),2)-0.05,ROUND(SUM(J21:P21,F21)/SUM(J45:P45,F45),2))))</f>
        <v>0,00</v>
      </c>
      <c r="AE20" s="11"/>
      <c r="AG20" s="201"/>
      <c r="AH20" s="18" t="s">
        <v>35</v>
      </c>
      <c r="AI20" s="127"/>
      <c r="AJ20" s="127"/>
      <c r="AK20" s="127"/>
      <c r="AL20" s="127"/>
      <c r="AM20" s="127"/>
      <c r="AN20" s="127"/>
      <c r="AO20" s="172"/>
      <c r="AP20" s="174"/>
      <c r="AQ20" s="142"/>
      <c r="AR20" s="68"/>
      <c r="AS20" s="68"/>
      <c r="AU20" s="65"/>
    </row>
    <row r="21" spans="2:47" ht="16.5">
      <c r="B21" s="159"/>
      <c r="C21" s="171"/>
      <c r="D21" s="18" t="s">
        <v>35</v>
      </c>
      <c r="E21" s="108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39">
        <f>SUM(E21:S21)</f>
        <v>0</v>
      </c>
      <c r="U21" s="16" t="str">
        <f>IF(T21&gt;=261," I",IF(T21&gt;=251,"I-II",IF(T21&gt;=201,"II",IF(T21&gt;=181,"II-III",IF(T21&gt;=121,"III",IF(T21&gt;=101,"III-IV",IF(T21&gt;=61,"IV",IF(T21&gt;=51,"IV-V","V"))))))))</f>
        <v>V</v>
      </c>
      <c r="V21" s="16" t="str">
        <f>IF(T21&gt;=261,"ottimo",IF(T21&gt;=251,"ottimo-buono",IF(T21&gt;=201,"buono",IF(T21&gt;=181,"buono-mediocre",IF(T21&gt;=121,"mediocre",IF(T21&gt;=101,"mediocre-scadente",IF(T21&gt;=61,"scadente",IF(T21&gt;=51,"scadente-pessimo","pessimo"))))))))</f>
        <v>pessimo</v>
      </c>
      <c r="AA21" s="55" t="s">
        <v>1</v>
      </c>
      <c r="AB21" s="5" t="s">
        <v>2</v>
      </c>
      <c r="AC21" s="111" t="s">
        <v>3</v>
      </c>
      <c r="AD21" s="120" t="s">
        <v>4</v>
      </c>
      <c r="AE21" s="6"/>
      <c r="AG21" s="200" t="s">
        <v>48</v>
      </c>
      <c r="AH21" s="10" t="s">
        <v>28</v>
      </c>
      <c r="AI21" s="126"/>
      <c r="AJ21" s="126"/>
      <c r="AK21" s="126"/>
      <c r="AL21" s="126"/>
      <c r="AM21" s="126"/>
      <c r="AN21" s="126"/>
      <c r="AO21" s="172"/>
      <c r="AP21" s="173"/>
      <c r="AQ21" s="141">
        <f>SUM(AI21:AP22)</f>
        <v>0</v>
      </c>
      <c r="AR21" s="68"/>
      <c r="AS21" s="68"/>
      <c r="AU21" s="65"/>
    </row>
    <row r="22" spans="2:47" ht="16.5">
      <c r="B22" s="111" t="s">
        <v>1</v>
      </c>
      <c r="C22" s="111" t="s">
        <v>9</v>
      </c>
      <c r="D22" s="8" t="s">
        <v>2</v>
      </c>
      <c r="E22" s="111" t="s">
        <v>10</v>
      </c>
      <c r="F22" s="111" t="s">
        <v>11</v>
      </c>
      <c r="G22" s="111" t="s">
        <v>12</v>
      </c>
      <c r="H22" s="111" t="s">
        <v>13</v>
      </c>
      <c r="I22" s="111" t="s">
        <v>14</v>
      </c>
      <c r="J22" s="111" t="s">
        <v>15</v>
      </c>
      <c r="K22" s="111" t="s">
        <v>16</v>
      </c>
      <c r="L22" s="111" t="s">
        <v>17</v>
      </c>
      <c r="M22" s="111" t="s">
        <v>18</v>
      </c>
      <c r="N22" s="111" t="s">
        <v>19</v>
      </c>
      <c r="O22" s="111" t="s">
        <v>20</v>
      </c>
      <c r="P22" s="111" t="s">
        <v>21</v>
      </c>
      <c r="Q22" s="111" t="s">
        <v>22</v>
      </c>
      <c r="R22" s="111" t="s">
        <v>23</v>
      </c>
      <c r="S22" s="111" t="s">
        <v>24</v>
      </c>
      <c r="T22" s="136" t="s">
        <v>25</v>
      </c>
      <c r="U22" s="5" t="s">
        <v>26</v>
      </c>
      <c r="V22" s="5" t="s">
        <v>27</v>
      </c>
      <c r="AA22" s="145" t="str">
        <f>B23</f>
        <v>TRATTO 6</v>
      </c>
      <c r="AB22" s="10" t="s">
        <v>28</v>
      </c>
      <c r="AC22" s="122"/>
      <c r="AD22" s="118" t="str">
        <f>IF(IF(T47=0,"0,00",IF(AC22="si",ROUND(SUM(J23:P23,F23:G23)/SUM(J47:P47,F47:G47),2)-0.05,ROUND(SUM(J23:P23,F23)/SUM(J47:P47,F47),2)))&lt;0,0,IF(T47=0,"0,00",IF(AC22="si",ROUND(SUM(J23:P23,F23:G23)/SUM(J47:P47,F47:G47),2)-0.05,ROUND(SUM(J23:P23,F23)/SUM(J47:P47,F47),2))))</f>
        <v>0,00</v>
      </c>
      <c r="AE22" s="11"/>
      <c r="AG22" s="201"/>
      <c r="AH22" s="18" t="s">
        <v>35</v>
      </c>
      <c r="AI22" s="127"/>
      <c r="AJ22" s="127"/>
      <c r="AK22" s="127"/>
      <c r="AL22" s="127"/>
      <c r="AM22" s="127"/>
      <c r="AN22" s="127"/>
      <c r="AO22" s="172"/>
      <c r="AP22" s="174"/>
      <c r="AQ22" s="142"/>
      <c r="AR22" s="68"/>
      <c r="AS22" s="68"/>
      <c r="AU22" s="65"/>
    </row>
    <row r="23" spans="2:47" ht="16.5">
      <c r="B23" s="158" t="s">
        <v>49</v>
      </c>
      <c r="C23" s="169"/>
      <c r="D23" s="12" t="s">
        <v>28</v>
      </c>
      <c r="E23" s="105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37">
        <f>SUM(E23:S23)</f>
        <v>0</v>
      </c>
      <c r="U23" s="13" t="str">
        <f>IF(T23&gt;=261," I",IF(T23&gt;=251,"I-II",IF(T23&gt;=201,"II",IF(T23&gt;=181,"II-III",IF(T23&gt;=121,"III",IF(T23&gt;=101,"III-IV",IF(T23&gt;=61,"IV",IF(T23&gt;=51,"IV-V","V"))))))))</f>
        <v>V</v>
      </c>
      <c r="V23" s="13" t="str">
        <f>IF(T23&gt;=261,"ottimo",IF(T23&gt;=251,"ottimo-buono",IF(T23&gt;=201,"buono",IF(T23&gt;=181,"buono-mediocre",IF(T23&gt;=121,"mediocre",IF(T23&gt;=101,"mediocre-scadente",IF(T23&gt;=61,"scadente",IF(T23&gt;=51,"scadente-pessimo","pessimo"))))))))</f>
        <v>pessimo</v>
      </c>
      <c r="AA23" s="146"/>
      <c r="AB23" s="14" t="s">
        <v>35</v>
      </c>
      <c r="AC23" s="123"/>
      <c r="AD23" s="119" t="str">
        <f>IF(IF(T48=0,"0,00",IF(AC23="si",ROUND(SUM(J24:P24,F24:G24)/SUM(J48:P48,F48:G48),2)-0.05,ROUND(SUM(J24:P24,F24)/SUM(J48:P48,F48),2)))&lt;0,0,IF(T48=0,"0,00",IF(AC23="si",ROUND(SUM(J24:P24,F24:G24)/SUM(J48:P48,F48:G48),2)-0.05,ROUND(SUM(J24:P24,F24)/SUM(J48:P48,F48),2))))</f>
        <v>0,00</v>
      </c>
      <c r="AE23" s="11"/>
      <c r="AG23" s="200" t="s">
        <v>49</v>
      </c>
      <c r="AH23" s="10" t="s">
        <v>28</v>
      </c>
      <c r="AI23" s="126"/>
      <c r="AJ23" s="126"/>
      <c r="AK23" s="126"/>
      <c r="AL23" s="126"/>
      <c r="AM23" s="126"/>
      <c r="AN23" s="126"/>
      <c r="AO23" s="172"/>
      <c r="AP23" s="173"/>
      <c r="AQ23" s="141">
        <f>SUM(AI23:AP24)</f>
        <v>0</v>
      </c>
      <c r="AR23" s="68"/>
      <c r="AS23" s="68"/>
      <c r="AU23" s="65"/>
    </row>
    <row r="24" spans="2:47" ht="16.5">
      <c r="B24" s="159"/>
      <c r="C24" s="171"/>
      <c r="D24" s="18" t="s">
        <v>35</v>
      </c>
      <c r="E24" s="108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39">
        <f>SUM(E24:S24)</f>
        <v>0</v>
      </c>
      <c r="U24" s="16" t="str">
        <f>IF(T24&gt;=261," I",IF(T24&gt;=251,"I-II",IF(T24&gt;=201,"II",IF(T24&gt;=181,"II-III",IF(T24&gt;=121,"III",IF(T24&gt;=101,"III-IV",IF(T24&gt;=61,"IV",IF(T24&gt;=51,"IV-V","V"))))))))</f>
        <v>V</v>
      </c>
      <c r="V24" s="16" t="str">
        <f>IF(T24&gt;=261,"ottimo",IF(T24&gt;=251,"ottimo-buono",IF(T24&gt;=201,"buono",IF(T24&gt;=181,"buono-mediocre",IF(T24&gt;=121,"mediocre",IF(T24&gt;=101,"mediocre-scadente",IF(T24&gt;=61,"scadente",IF(T24&gt;=51,"scadente-pessimo","pessimo"))))))))</f>
        <v>pessimo</v>
      </c>
      <c r="AA24" s="55" t="s">
        <v>1</v>
      </c>
      <c r="AB24" s="5" t="s">
        <v>2</v>
      </c>
      <c r="AC24" s="111" t="s">
        <v>3</v>
      </c>
      <c r="AD24" s="120" t="s">
        <v>4</v>
      </c>
      <c r="AE24" s="6"/>
      <c r="AG24" s="201"/>
      <c r="AH24" s="18" t="s">
        <v>35</v>
      </c>
      <c r="AI24" s="127"/>
      <c r="AJ24" s="127"/>
      <c r="AK24" s="127"/>
      <c r="AL24" s="127"/>
      <c r="AM24" s="127"/>
      <c r="AN24" s="127"/>
      <c r="AO24" s="172"/>
      <c r="AP24" s="174"/>
      <c r="AQ24" s="142"/>
      <c r="AR24" s="68"/>
      <c r="AS24" s="68"/>
      <c r="AU24" s="65"/>
    </row>
    <row r="25" spans="2:47" ht="16.5">
      <c r="B25" s="111" t="s">
        <v>1</v>
      </c>
      <c r="C25" s="111" t="s">
        <v>9</v>
      </c>
      <c r="D25" s="5" t="s">
        <v>2</v>
      </c>
      <c r="E25" s="111" t="s">
        <v>10</v>
      </c>
      <c r="F25" s="111" t="s">
        <v>11</v>
      </c>
      <c r="G25" s="111" t="s">
        <v>12</v>
      </c>
      <c r="H25" s="111" t="s">
        <v>13</v>
      </c>
      <c r="I25" s="111" t="s">
        <v>14</v>
      </c>
      <c r="J25" s="111" t="s">
        <v>15</v>
      </c>
      <c r="K25" s="111" t="s">
        <v>16</v>
      </c>
      <c r="L25" s="111" t="s">
        <v>17</v>
      </c>
      <c r="M25" s="111" t="s">
        <v>18</v>
      </c>
      <c r="N25" s="111" t="s">
        <v>19</v>
      </c>
      <c r="O25" s="111" t="s">
        <v>20</v>
      </c>
      <c r="P25" s="111" t="s">
        <v>21</v>
      </c>
      <c r="Q25" s="111" t="s">
        <v>22</v>
      </c>
      <c r="R25" s="111" t="s">
        <v>23</v>
      </c>
      <c r="S25" s="111" t="s">
        <v>24</v>
      </c>
      <c r="T25" s="136" t="s">
        <v>25</v>
      </c>
      <c r="U25" s="5" t="s">
        <v>26</v>
      </c>
      <c r="V25" s="5" t="s">
        <v>27</v>
      </c>
      <c r="AA25" s="145" t="str">
        <f>B26</f>
        <v>TRATTO 7</v>
      </c>
      <c r="AB25" s="10" t="s">
        <v>28</v>
      </c>
      <c r="AC25" s="124"/>
      <c r="AD25" s="118" t="str">
        <f>IF(IF(T50=0,"0,00",IF(AC25="si",ROUND(SUM(J26:P26,F26:G26)/SUM(J50:P50,F50:G50),2)-0.05,ROUND(SUM(J26:P26,F26)/SUM(J50:P50,F50),2)))&lt;0,0,IF(T50=0,"0,00",IF(AC25="si",ROUND(SUM(J26:P26,F26:G26)/SUM(J50:P50,F50:G50),2)-0.05,ROUND(SUM(J26:P26,F26)/SUM(J50:P50,F50),2))))</f>
        <v>0,00</v>
      </c>
      <c r="AE25" s="11"/>
      <c r="AG25" s="200" t="s">
        <v>50</v>
      </c>
      <c r="AH25" s="10" t="s">
        <v>28</v>
      </c>
      <c r="AI25" s="126"/>
      <c r="AJ25" s="126"/>
      <c r="AK25" s="126"/>
      <c r="AL25" s="126"/>
      <c r="AM25" s="126"/>
      <c r="AN25" s="126"/>
      <c r="AO25" s="172"/>
      <c r="AP25" s="173"/>
      <c r="AQ25" s="141">
        <f>SUM(AI25:AP26)</f>
        <v>0</v>
      </c>
      <c r="AR25" s="68"/>
      <c r="AS25" s="68"/>
      <c r="AU25" s="65"/>
    </row>
    <row r="26" spans="2:47" ht="17.25" thickBot="1">
      <c r="B26" s="158" t="s">
        <v>50</v>
      </c>
      <c r="C26" s="159"/>
      <c r="D26" s="10" t="s">
        <v>28</v>
      </c>
      <c r="E26" s="105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37">
        <f>SUM(E26:S26)</f>
        <v>0</v>
      </c>
      <c r="U26" s="13" t="str">
        <f>IF(T26&gt;=261," I",IF(T26&gt;=251,"I-II",IF(T26&gt;=201,"II",IF(T26&gt;=181,"II-III",IF(T26&gt;=121,"III",IF(T26&gt;=101,"III-IV",IF(T26&gt;=61,"IV",IF(T26&gt;=51,"IV-V","V"))))))))</f>
        <v>V</v>
      </c>
      <c r="V26" s="13" t="str">
        <f>IF(T26&gt;=261,"ottimo",IF(T26&gt;=251,"ottimo-buono",IF(T26&gt;=201,"buono",IF(T26&gt;=181,"buono-mediocre",IF(T26&gt;=121,"mediocre",IF(T26&gt;=101,"mediocre-scadente",IF(T26&gt;=61,"scadente",IF(T26&gt;=51,"scadente-pessimo","pessimo"))))))))</f>
        <v>pessimo</v>
      </c>
      <c r="AA26" s="147"/>
      <c r="AB26" s="62" t="s">
        <v>35</v>
      </c>
      <c r="AC26" s="125"/>
      <c r="AD26" s="121" t="str">
        <f>IF(IF(T51=0,"0,00",IF(AC26="si",ROUND(SUM(J27:P27,F27:G27)/SUM(J51:P51,F51:G51),2)-0.05,ROUND(SUM(J27:P27,F27)/SUM(J51:P51,F51),2)))&lt;0,0,IF(T51=0,"0,00",IF(AC26="si",ROUND(SUM(J27:P27,F27:G27)/SUM(J51:P51,F51:G51),2)-0.05,ROUND(SUM(J27:P27,F27)/SUM(J51:P51,F51),2))))</f>
        <v>0,00</v>
      </c>
      <c r="AE26" s="11"/>
      <c r="AG26" s="201"/>
      <c r="AH26" s="18" t="s">
        <v>35</v>
      </c>
      <c r="AI26" s="127"/>
      <c r="AJ26" s="127"/>
      <c r="AK26" s="127"/>
      <c r="AL26" s="127"/>
      <c r="AM26" s="127"/>
      <c r="AN26" s="127"/>
      <c r="AO26" s="172"/>
      <c r="AP26" s="174"/>
      <c r="AQ26" s="142"/>
      <c r="AR26" s="68"/>
      <c r="AS26" s="68"/>
      <c r="AU26" s="65"/>
    </row>
    <row r="27" spans="2:47" ht="17.25" thickBot="1">
      <c r="B27" s="159"/>
      <c r="C27" s="162"/>
      <c r="D27" s="18" t="s">
        <v>35</v>
      </c>
      <c r="E27" s="10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39">
        <f>SUM(E27:S27)</f>
        <v>0</v>
      </c>
      <c r="U27" s="16" t="str">
        <f>IF(T27&gt;=261," I",IF(T27&gt;=251,"I-II",IF(T27&gt;=201,"II",IF(T27&gt;=181,"II-III",IF(T27&gt;=121,"III",IF(T27&gt;=101,"III-IV",IF(T27&gt;=61,"IV",IF(T27&gt;=51,"IV-V","V"))))))))</f>
        <v>V</v>
      </c>
      <c r="V27" s="16" t="str">
        <f>IF(T27&gt;=261,"ottimo",IF(T27&gt;=251,"ottimo-buono",IF(T27&gt;=201,"buono",IF(T27&gt;=181,"buono-mediocre",IF(T27&gt;=121,"mediocre",IF(T27&gt;=101,"mediocre-scadente",IF(T27&gt;=61,"scadente",IF(T27&gt;=51,"scadente-pessimo","pessimo"))))))))</f>
        <v>pessimo</v>
      </c>
      <c r="AA27" s="61"/>
      <c r="AB27" s="61"/>
      <c r="AC27" s="100"/>
      <c r="AD27" s="92"/>
      <c r="AE27" s="19"/>
      <c r="AG27" s="64"/>
      <c r="AH27" s="41"/>
      <c r="AI27" s="41"/>
      <c r="AJ27" s="41"/>
      <c r="AK27" s="41"/>
      <c r="AL27" s="41"/>
      <c r="AM27" s="41"/>
      <c r="AN27" s="41"/>
      <c r="AO27" s="41"/>
      <c r="AP27" s="41"/>
      <c r="AQ27" s="69"/>
      <c r="AR27" s="69"/>
      <c r="AS27" s="69"/>
      <c r="AT27" s="69"/>
      <c r="AU27" s="65"/>
    </row>
    <row r="28" spans="2:47" ht="17.25" thickBot="1">
      <c r="B28" s="20"/>
      <c r="C28" s="21"/>
      <c r="D28" s="22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34"/>
      <c r="U28" s="25"/>
      <c r="V28" s="25"/>
      <c r="W28" s="26"/>
      <c r="AA28" s="160" t="s">
        <v>59</v>
      </c>
      <c r="AB28" s="161"/>
      <c r="AC28" s="226" t="str">
        <f>IF(T32=0,"0,00",ROUND(((AD7*C8)+(AD8*C8)+(AD10*C11)+(AD11*C11)+(AD13*C14)+(AD14*C14)+(AD16*C17)+(AD17*C17)+(AD19*C20)+(AD20*C20)+(AD22*C23)+(AD23*C23)+(AD26*C26)+(AD25*C26))/1000,2))</f>
        <v>0,00</v>
      </c>
      <c r="AD28" s="227"/>
      <c r="AE28" s="27"/>
      <c r="AG28" s="182" t="s">
        <v>60</v>
      </c>
      <c r="AH28" s="183"/>
      <c r="AI28" s="184"/>
      <c r="AJ28" s="89">
        <f>IF(ROUND(1-(AQ28+AU8),2)&lt;0,0,ROUND(1-(AQ28+AU8),2))</f>
        <v>1</v>
      </c>
      <c r="AK28" s="70"/>
      <c r="AL28" s="70"/>
      <c r="AM28" s="197" t="s">
        <v>51</v>
      </c>
      <c r="AN28" s="198"/>
      <c r="AO28" s="70"/>
      <c r="AP28" s="71"/>
      <c r="AQ28" s="91">
        <f>IF(ROUND(((AQ13)*C8+(AQ15)*C11+(AQ17)*C14+(AQ19)*C17+(AQ21)*C20+(AQ23)*C23+(AQ25)*C26)/500,2)&gt;1,1,ROUND(((AQ13)*C8+(AQ15)*C11+(AQ17)*C14+(AQ19)*C17+(AQ21)*C20+(AQ23)*C23+(AQ25)*C26)/500,2))</f>
        <v>0</v>
      </c>
      <c r="AR28" s="71"/>
      <c r="AS28" s="71"/>
      <c r="AT28" s="71"/>
      <c r="AU28" s="72"/>
    </row>
    <row r="29" spans="2:46" ht="16.5">
      <c r="B29" s="20"/>
      <c r="C29" s="21"/>
      <c r="D29" s="2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34"/>
      <c r="U29" s="25"/>
      <c r="V29" s="25"/>
      <c r="W29" s="26"/>
      <c r="AQ29" s="2"/>
      <c r="AR29" s="2"/>
      <c r="AS29" s="2"/>
      <c r="AT29" s="2"/>
    </row>
    <row r="30" spans="1:46" ht="17.25" thickBot="1">
      <c r="A30" s="165" t="s">
        <v>58</v>
      </c>
      <c r="B30" s="163" t="s">
        <v>52</v>
      </c>
      <c r="C30" s="164"/>
      <c r="D30" s="85"/>
      <c r="E30" s="4">
        <v>1</v>
      </c>
      <c r="F30" s="4">
        <v>2</v>
      </c>
      <c r="G30" s="4" t="s">
        <v>0</v>
      </c>
      <c r="H30" s="4">
        <v>3</v>
      </c>
      <c r="I30" s="4">
        <v>4</v>
      </c>
      <c r="J30" s="4">
        <v>5</v>
      </c>
      <c r="K30" s="4">
        <v>6</v>
      </c>
      <c r="L30" s="4">
        <v>7</v>
      </c>
      <c r="M30" s="4">
        <v>8</v>
      </c>
      <c r="N30" s="4">
        <v>9</v>
      </c>
      <c r="O30" s="4">
        <v>10</v>
      </c>
      <c r="P30" s="4">
        <v>11</v>
      </c>
      <c r="Q30" s="4">
        <v>12</v>
      </c>
      <c r="R30" s="4">
        <v>13</v>
      </c>
      <c r="S30" s="4">
        <v>14</v>
      </c>
      <c r="T30" s="135"/>
      <c r="AQ30" s="2"/>
      <c r="AR30" s="2"/>
      <c r="AS30" s="2"/>
      <c r="AT30" s="2"/>
    </row>
    <row r="31" spans="1:36" ht="16.5">
      <c r="A31" s="166"/>
      <c r="B31" s="5" t="s">
        <v>1</v>
      </c>
      <c r="C31" s="5" t="s">
        <v>9</v>
      </c>
      <c r="D31" s="8" t="s">
        <v>2</v>
      </c>
      <c r="E31" s="111" t="s">
        <v>10</v>
      </c>
      <c r="F31" s="112" t="s">
        <v>11</v>
      </c>
      <c r="G31" s="111" t="s">
        <v>12</v>
      </c>
      <c r="H31" s="111" t="s">
        <v>13</v>
      </c>
      <c r="I31" s="111" t="s">
        <v>14</v>
      </c>
      <c r="J31" s="111" t="s">
        <v>15</v>
      </c>
      <c r="K31" s="111" t="s">
        <v>16</v>
      </c>
      <c r="L31" s="111" t="s">
        <v>17</v>
      </c>
      <c r="M31" s="111" t="s">
        <v>18</v>
      </c>
      <c r="N31" s="111" t="s">
        <v>19</v>
      </c>
      <c r="O31" s="111" t="s">
        <v>20</v>
      </c>
      <c r="P31" s="111" t="s">
        <v>21</v>
      </c>
      <c r="Q31" s="111" t="s">
        <v>22</v>
      </c>
      <c r="R31" s="111" t="s">
        <v>23</v>
      </c>
      <c r="S31" s="111" t="s">
        <v>24</v>
      </c>
      <c r="T31" s="111" t="s">
        <v>25</v>
      </c>
      <c r="U31" s="5" t="s">
        <v>53</v>
      </c>
      <c r="V31" s="5" t="s">
        <v>26</v>
      </c>
      <c r="W31" s="5" t="s">
        <v>27</v>
      </c>
      <c r="Y31" s="28"/>
      <c r="Z31" s="56" t="s">
        <v>64</v>
      </c>
      <c r="AA31" s="57" t="s">
        <v>1</v>
      </c>
      <c r="AB31" s="46" t="s">
        <v>2</v>
      </c>
      <c r="AC31" s="224" t="s">
        <v>54</v>
      </c>
      <c r="AD31" s="225"/>
      <c r="AE31" s="6"/>
      <c r="AH31" s="2"/>
      <c r="AI31" s="2"/>
      <c r="AJ31" s="2"/>
    </row>
    <row r="32" spans="2:46" ht="16.5">
      <c r="B32" s="152" t="str">
        <f>B8</f>
        <v>TRATTO 1</v>
      </c>
      <c r="C32" s="154">
        <f>C8</f>
        <v>0</v>
      </c>
      <c r="D32" s="12" t="s">
        <v>28</v>
      </c>
      <c r="E32" s="105"/>
      <c r="F32" s="105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37">
        <f>SUM(E32:S32)</f>
        <v>0</v>
      </c>
      <c r="U32" s="93" t="str">
        <f>IF(T32=0,"0,000",T8/T32)</f>
        <v>0,000</v>
      </c>
      <c r="V32" s="93" t="str">
        <f>IF(U32&gt;=0.87,"I",IF(U32&gt;=0.836,"I-II",IF(U32&gt;=0.67,"II",IF(U32&gt;=0.603,"II-III",IF(U32&gt;=0.403,"III",IF(U32&gt;=0.346,"III-IV",IF(U32&gt;=0.203,"IV",IF(U32&gt;=0.17,"IV-V","V"))))))))</f>
        <v>I</v>
      </c>
      <c r="W32" s="13" t="str">
        <f>IF(U32&gt;=0.87,"elevato",IF(U32&gt;=0.836,"elevato-buono",IF(U32&gt;=0.67,"buono",IF(U32&gt;=0.603,"buono-mediocre",IF(U32&gt;=0.403,"mediocre",IF(U32&gt;=0.336,"mediocre-scadente",IF(U32&gt;=0.203,"scadente",IF(U32&gt;=0.17,"scadente-pessimo","pessimo"))))))))</f>
        <v>elevato</v>
      </c>
      <c r="Y32" s="1"/>
      <c r="Z32" s="1"/>
      <c r="AA32" s="156" t="str">
        <f>B8</f>
        <v>TRATTO 1</v>
      </c>
      <c r="AB32" s="10" t="s">
        <v>28</v>
      </c>
      <c r="AC32" s="189" t="str">
        <f>IF(T32=0,"0,00",ROUND(((0.4*E8)+0.6*(H8+I8))/((0.4*E32)+0.6*(H32+I32)),2))</f>
        <v>0,00</v>
      </c>
      <c r="AD32" s="190"/>
      <c r="AE32" s="29"/>
      <c r="AT32" s="30"/>
    </row>
    <row r="33" spans="2:31" ht="16.5">
      <c r="B33" s="153"/>
      <c r="C33" s="155"/>
      <c r="D33" s="31" t="s">
        <v>35</v>
      </c>
      <c r="E33" s="113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5"/>
      <c r="S33" s="114"/>
      <c r="T33" s="138">
        <f>SUM(E33:S33)</f>
        <v>0</v>
      </c>
      <c r="U33" s="94" t="str">
        <f>IF(T33=0,"0,000",T9/T33)</f>
        <v>0,000</v>
      </c>
      <c r="V33" s="94" t="str">
        <f>IF(U33&gt;=0.87,"I",IF(U33&gt;=0.836,"I-II",IF(U33&gt;=0.67,"II",IF(U33&gt;=0.603,"II-III",IF(U33&gt;=0.403,"III",IF(U33&gt;=0.346,"III-IV",IF(U33&gt;=0.203,"IV",IF(U33&gt;=0.17,"IV-V","V"))))))))</f>
        <v>I</v>
      </c>
      <c r="W33" s="17" t="str">
        <f>IF(U33&gt;=0.87,"elevato",IF(U33&gt;=0.836,"elevato-buono",IF(U33&gt;=0.67,"buono",IF(U33&gt;=0.603,"buono-mediocre",IF(U33&gt;=0.403,"mediocre",IF(U33&gt;=0.336,"mediocre-scadente",IF(U33&gt;=0.203,"scadente",IF(U33&gt;=0.17,"scadente-pessimo","pessimo"))))))))</f>
        <v>elevato</v>
      </c>
      <c r="Y33" s="1"/>
      <c r="Z33" s="1"/>
      <c r="AA33" s="157"/>
      <c r="AB33" s="14" t="s">
        <v>35</v>
      </c>
      <c r="AC33" s="185" t="str">
        <f>IF(T33=0,"0,00",ROUND(((0.4*E9)+0.6*(H9+I9))/((0.4*E33)+0.6*(H33+I33)),2))</f>
        <v>0,00</v>
      </c>
      <c r="AD33" s="186"/>
      <c r="AE33" s="29"/>
    </row>
    <row r="34" spans="2:31" ht="16.5">
      <c r="B34" s="111" t="s">
        <v>1</v>
      </c>
      <c r="C34" s="136" t="s">
        <v>9</v>
      </c>
      <c r="D34" s="8" t="s">
        <v>2</v>
      </c>
      <c r="E34" s="111" t="s">
        <v>10</v>
      </c>
      <c r="F34" s="112" t="s">
        <v>11</v>
      </c>
      <c r="G34" s="111" t="s">
        <v>12</v>
      </c>
      <c r="H34" s="111" t="s">
        <v>13</v>
      </c>
      <c r="I34" s="111" t="s">
        <v>14</v>
      </c>
      <c r="J34" s="111" t="s">
        <v>15</v>
      </c>
      <c r="K34" s="111" t="s">
        <v>16</v>
      </c>
      <c r="L34" s="111" t="s">
        <v>17</v>
      </c>
      <c r="M34" s="111" t="s">
        <v>18</v>
      </c>
      <c r="N34" s="111" t="s">
        <v>19</v>
      </c>
      <c r="O34" s="111" t="s">
        <v>20</v>
      </c>
      <c r="P34" s="111" t="s">
        <v>21</v>
      </c>
      <c r="Q34" s="111" t="s">
        <v>22</v>
      </c>
      <c r="R34" s="111" t="s">
        <v>23</v>
      </c>
      <c r="S34" s="111" t="s">
        <v>24</v>
      </c>
      <c r="T34" s="136" t="s">
        <v>25</v>
      </c>
      <c r="U34" s="95" t="s">
        <v>53</v>
      </c>
      <c r="V34" s="5" t="s">
        <v>26</v>
      </c>
      <c r="W34" s="5" t="s">
        <v>27</v>
      </c>
      <c r="Y34" s="1"/>
      <c r="Z34" s="1"/>
      <c r="AA34" s="58" t="s">
        <v>1</v>
      </c>
      <c r="AB34" s="5" t="s">
        <v>2</v>
      </c>
      <c r="AC34" s="187" t="s">
        <v>54</v>
      </c>
      <c r="AD34" s="188"/>
      <c r="AE34" s="6"/>
    </row>
    <row r="35" spans="2:31" ht="16.5">
      <c r="B35" s="152" t="str">
        <f>B11</f>
        <v>TRATTO 2</v>
      </c>
      <c r="C35" s="154">
        <f>C11</f>
        <v>0</v>
      </c>
      <c r="D35" s="12" t="s">
        <v>28</v>
      </c>
      <c r="E35" s="105"/>
      <c r="F35" s="106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37">
        <f>SUM(E35:S35)</f>
        <v>0</v>
      </c>
      <c r="U35" s="93" t="str">
        <f>IF(T35=0,"0,000",T11/T35)</f>
        <v>0,000</v>
      </c>
      <c r="V35" s="93" t="str">
        <f>IF(U35&gt;=0.87,"I",IF(U35&gt;=0.836,"I-II",IF(U35&gt;=0.67,"II",IF(U35&gt;=0.603,"II-III",IF(U35&gt;=0.403,"III",IF(U35&gt;=0.346,"III-IV",IF(U35&gt;=0.203,"IV",IF(U35&gt;=0.17,"IV-V","V"))))))))</f>
        <v>I</v>
      </c>
      <c r="W35" s="13" t="str">
        <f>IF(U35&gt;=0.87,"elevato",IF(U35&gt;=0.836,"elevato-buono",IF(U35&gt;=0.67,"buono",IF(U35&gt;=0.603,"buono-mediocre",IF(U35&gt;=0.403,"mediocre",IF(U35&gt;=0.336,"mediocre-scadente",IF(U35&gt;=0.203,"scadente",IF(U35&gt;=0.17,"scadente-pessimo","pessimo"))))))))</f>
        <v>elevato</v>
      </c>
      <c r="Y35" s="1"/>
      <c r="Z35" s="1"/>
      <c r="AA35" s="156" t="str">
        <f>B11</f>
        <v>TRATTO 2</v>
      </c>
      <c r="AB35" s="10" t="s">
        <v>28</v>
      </c>
      <c r="AC35" s="189" t="str">
        <f>IF(T35=0,"0,00",ROUND(((0.4*E11)+0.6*(H11+I11))/((0.4*E35)+0.6*(H35+I35)),2))</f>
        <v>0,00</v>
      </c>
      <c r="AD35" s="190"/>
      <c r="AE35" s="29"/>
    </row>
    <row r="36" spans="2:31" ht="16.5">
      <c r="B36" s="153"/>
      <c r="C36" s="155"/>
      <c r="D36" s="15" t="s">
        <v>35</v>
      </c>
      <c r="E36" s="113"/>
      <c r="F36" s="116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5"/>
      <c r="S36" s="114"/>
      <c r="T36" s="138">
        <f>SUM(E36:S36)</f>
        <v>0</v>
      </c>
      <c r="U36" s="94" t="str">
        <f>IF(T36=0,"0,000",T12/T36)</f>
        <v>0,000</v>
      </c>
      <c r="V36" s="94" t="str">
        <f>IF(U36&gt;=0.87,"I",IF(U36&gt;=0.836,"I-II",IF(U36&gt;=0.67,"II",IF(U36&gt;=0.603,"II-III",IF(U36&gt;=0.403,"III",IF(U36&gt;=0.346,"III-IV",IF(U36&gt;=0.203,"IV",IF(U36&gt;=0.17,"IV-V","V"))))))))</f>
        <v>I</v>
      </c>
      <c r="W36" s="17" t="str">
        <f>IF(U36&gt;=0.87,"elevato",IF(U36&gt;=0.836,"elevato-buono",IF(U36&gt;=0.67,"buono",IF(U36&gt;=0.603,"buono-mediocre",IF(U36&gt;=0.403,"mediocre",IF(U36&gt;=0.336,"mediocre-scadente",IF(U36&gt;=0.203,"scadente",IF(U36&gt;=0.17,"scadente-pessimo","pessimo"))))))))</f>
        <v>elevato</v>
      </c>
      <c r="Y36" s="1"/>
      <c r="Z36" s="1"/>
      <c r="AA36" s="157"/>
      <c r="AB36" s="14" t="s">
        <v>35</v>
      </c>
      <c r="AC36" s="185" t="str">
        <f>IF(T36=0,"0,00",ROUND(((0.4*E12)+0.6*(H12+I12))/((0.4*E36)+0.6*(H36+I36)),2))</f>
        <v>0,00</v>
      </c>
      <c r="AD36" s="186"/>
      <c r="AE36" s="29"/>
    </row>
    <row r="37" spans="2:31" ht="16.5">
      <c r="B37" s="111" t="s">
        <v>1</v>
      </c>
      <c r="C37" s="136" t="s">
        <v>9</v>
      </c>
      <c r="D37" s="5" t="s">
        <v>2</v>
      </c>
      <c r="E37" s="117" t="s">
        <v>10</v>
      </c>
      <c r="F37" s="111" t="s">
        <v>11</v>
      </c>
      <c r="G37" s="111" t="s">
        <v>12</v>
      </c>
      <c r="H37" s="111" t="s">
        <v>13</v>
      </c>
      <c r="I37" s="111" t="s">
        <v>14</v>
      </c>
      <c r="J37" s="111" t="s">
        <v>15</v>
      </c>
      <c r="K37" s="111" t="s">
        <v>16</v>
      </c>
      <c r="L37" s="111" t="s">
        <v>17</v>
      </c>
      <c r="M37" s="111" t="s">
        <v>18</v>
      </c>
      <c r="N37" s="111" t="s">
        <v>19</v>
      </c>
      <c r="O37" s="111" t="s">
        <v>20</v>
      </c>
      <c r="P37" s="111" t="s">
        <v>21</v>
      </c>
      <c r="Q37" s="111" t="s">
        <v>22</v>
      </c>
      <c r="R37" s="111" t="s">
        <v>23</v>
      </c>
      <c r="S37" s="111" t="s">
        <v>24</v>
      </c>
      <c r="T37" s="136" t="s">
        <v>25</v>
      </c>
      <c r="U37" s="95" t="s">
        <v>53</v>
      </c>
      <c r="V37" s="5" t="s">
        <v>26</v>
      </c>
      <c r="W37" s="5" t="s">
        <v>27</v>
      </c>
      <c r="Y37" s="1"/>
      <c r="Z37" s="1"/>
      <c r="AA37" s="58" t="s">
        <v>1</v>
      </c>
      <c r="AB37" s="5" t="s">
        <v>2</v>
      </c>
      <c r="AC37" s="187" t="s">
        <v>54</v>
      </c>
      <c r="AD37" s="188"/>
      <c r="AE37" s="6"/>
    </row>
    <row r="38" spans="2:32" ht="16.5">
      <c r="B38" s="152" t="str">
        <f>B14</f>
        <v>TRATTO 3</v>
      </c>
      <c r="C38" s="154">
        <f>C14</f>
        <v>0</v>
      </c>
      <c r="D38" s="12" t="s">
        <v>28</v>
      </c>
      <c r="E38" s="105"/>
      <c r="F38" s="106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37">
        <f>SUM(E38:S38)</f>
        <v>0</v>
      </c>
      <c r="U38" s="93" t="str">
        <f>IF(T38=0,"0,000",T14/T38)</f>
        <v>0,000</v>
      </c>
      <c r="V38" s="93" t="str">
        <f>IF(U38&gt;=0.87,"I",IF(U38&gt;=0.836,"I-II",IF(U38&gt;=0.67,"II",IF(U38&gt;=0.603,"II-III",IF(U38&gt;=0.403,"III",IF(U38&gt;=0.346,"III-IV",IF(U38&gt;=0.203,"IV",IF(U38&gt;=0.17,"IV-V","V"))))))))</f>
        <v>I</v>
      </c>
      <c r="W38" s="13" t="str">
        <f>IF(U38&gt;=0.87,"elevato",IF(U38&gt;=0.836,"elevato-buono",IF(U38&gt;=0.67,"buono",IF(U38&gt;=0.603,"buono-mediocre",IF(U38&gt;=0.403,"mediocre",IF(U38&gt;=0.336,"mediocre-scadente",IF(U38&gt;=0.203,"scadente",IF(U38&gt;=0.17,"scadente-pessimo","pessimo"))))))))</f>
        <v>elevato</v>
      </c>
      <c r="Y38" s="1"/>
      <c r="Z38" s="1"/>
      <c r="AA38" s="156" t="str">
        <f>B14</f>
        <v>TRATTO 3</v>
      </c>
      <c r="AB38" s="10" t="s">
        <v>28</v>
      </c>
      <c r="AC38" s="189" t="str">
        <f>IF(T38=0,"0,00",ROUND(((0.4*E14)+0.6*(H14+I14))/((0.4*E38)+0.6*(H38+I38)),2))</f>
        <v>0,00</v>
      </c>
      <c r="AD38" s="190"/>
      <c r="AE38" s="29"/>
      <c r="AF38" s="38"/>
    </row>
    <row r="39" spans="2:31" ht="16.5">
      <c r="B39" s="153"/>
      <c r="C39" s="155"/>
      <c r="D39" s="15" t="s">
        <v>35</v>
      </c>
      <c r="E39" s="108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38">
        <f>SUM(E39:S39)</f>
        <v>0</v>
      </c>
      <c r="U39" s="94" t="str">
        <f>IF(T39=0,"0,000",T15/T39)</f>
        <v>0,000</v>
      </c>
      <c r="V39" s="94" t="str">
        <f>IF(U39&gt;=0.87,"I",IF(U39&gt;=0.836,"I-II",IF(U39&gt;=0.67,"II",IF(U39&gt;=0.603,"II-III",IF(U39&gt;=0.403,"III",IF(U39&gt;=0.346,"III-IV",IF(U39&gt;=0.203,"IV",IF(U39&gt;=0.17,"IV-V","V"))))))))</f>
        <v>I</v>
      </c>
      <c r="W39" s="17" t="str">
        <f>IF(U39&gt;=0.87,"elevato",IF(U39&gt;=0.836,"elevato-buono",IF(U39&gt;=0.67,"buono",IF(U39&gt;=0.603,"buono-mediocre",IF(U39&gt;=0.403,"mediocre",IF(U39&gt;=0.336,"mediocre-scadente",IF(U39&gt;=0.203,"scadente",IF(U39&gt;=0.17,"scadente-pessimo","pessimo"))))))))</f>
        <v>elevato</v>
      </c>
      <c r="Y39" s="1"/>
      <c r="Z39" s="1"/>
      <c r="AA39" s="157"/>
      <c r="AB39" s="14" t="s">
        <v>35</v>
      </c>
      <c r="AC39" s="185" t="str">
        <f>IF(T39=0,"0,00",ROUND(((0.4*E15)+0.6*(H15+I15))/((0.4*E39)+0.6*(H39+I39)),2))</f>
        <v>0,00</v>
      </c>
      <c r="AD39" s="186"/>
      <c r="AE39" s="29"/>
    </row>
    <row r="40" spans="2:31" ht="16.5">
      <c r="B40" s="111" t="s">
        <v>1</v>
      </c>
      <c r="C40" s="136" t="s">
        <v>9</v>
      </c>
      <c r="D40" s="5" t="s">
        <v>2</v>
      </c>
      <c r="E40" s="117" t="s">
        <v>10</v>
      </c>
      <c r="F40" s="111" t="s">
        <v>11</v>
      </c>
      <c r="G40" s="111" t="s">
        <v>12</v>
      </c>
      <c r="H40" s="111" t="s">
        <v>13</v>
      </c>
      <c r="I40" s="111" t="s">
        <v>14</v>
      </c>
      <c r="J40" s="111" t="s">
        <v>15</v>
      </c>
      <c r="K40" s="111" t="s">
        <v>16</v>
      </c>
      <c r="L40" s="111" t="s">
        <v>17</v>
      </c>
      <c r="M40" s="111" t="s">
        <v>18</v>
      </c>
      <c r="N40" s="111" t="s">
        <v>19</v>
      </c>
      <c r="O40" s="111" t="s">
        <v>20</v>
      </c>
      <c r="P40" s="111" t="s">
        <v>21</v>
      </c>
      <c r="Q40" s="111" t="s">
        <v>22</v>
      </c>
      <c r="R40" s="111" t="s">
        <v>23</v>
      </c>
      <c r="S40" s="111" t="s">
        <v>24</v>
      </c>
      <c r="T40" s="136" t="s">
        <v>25</v>
      </c>
      <c r="U40" s="95" t="s">
        <v>53</v>
      </c>
      <c r="V40" s="5" t="s">
        <v>26</v>
      </c>
      <c r="W40" s="5" t="s">
        <v>27</v>
      </c>
      <c r="Y40" s="1"/>
      <c r="Z40" s="1"/>
      <c r="AA40" s="58" t="s">
        <v>1</v>
      </c>
      <c r="AB40" s="5" t="s">
        <v>2</v>
      </c>
      <c r="AC40" s="187" t="s">
        <v>54</v>
      </c>
      <c r="AD40" s="188"/>
      <c r="AE40" s="6"/>
    </row>
    <row r="41" spans="2:46" ht="16.5">
      <c r="B41" s="152" t="str">
        <f>B17</f>
        <v>TRATTO 4</v>
      </c>
      <c r="C41" s="154">
        <f>C17</f>
        <v>0</v>
      </c>
      <c r="D41" s="12" t="s">
        <v>28</v>
      </c>
      <c r="E41" s="105"/>
      <c r="F41" s="106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37">
        <f>SUM(E41:S41)</f>
        <v>0</v>
      </c>
      <c r="U41" s="93" t="str">
        <f>IF(T41=0,"0,000",T17/T41)</f>
        <v>0,000</v>
      </c>
      <c r="V41" s="93" t="str">
        <f>IF(U41&gt;=0.87,"I",IF(U41&gt;=0.836,"I-II",IF(U41&gt;=0.67,"II",IF(U41&gt;=0.603,"II-III",IF(U41&gt;=0.403,"III",IF(U41&gt;=0.346,"III-IV",IF(U41&gt;=0.203,"IV",IF(U41&gt;=0.17,"IV-V","V"))))))))</f>
        <v>I</v>
      </c>
      <c r="W41" s="13" t="str">
        <f>IF(U41&gt;=0.87,"elevato",IF(U41&gt;=0.836,"elevato-buono",IF(U41&gt;=0.67,"buono",IF(U41&gt;=0.603,"buono-mediocre",IF(U41&gt;=0.403,"mediocre",IF(U41&gt;=0.336,"mediocre-scadente",IF(U41&gt;=0.203,"scadente",IF(U41&gt;=0.17,"scadente-pessimo","pessimo"))))))))</f>
        <v>elevato</v>
      </c>
      <c r="Y41" s="1"/>
      <c r="Z41" s="1"/>
      <c r="AA41" s="156" t="str">
        <f>B17</f>
        <v>TRATTO 4</v>
      </c>
      <c r="AB41" s="10" t="s">
        <v>28</v>
      </c>
      <c r="AC41" s="189" t="str">
        <f>IF(T41=0,"0,00",ROUND(((0.4*E17)+0.6*(H17+I17))/((0.4*E41)+0.6*(H41+I41)),2))</f>
        <v>0,00</v>
      </c>
      <c r="AD41" s="190"/>
      <c r="AE41" s="29"/>
      <c r="AT41" s="2"/>
    </row>
    <row r="42" spans="2:47" ht="17.25" thickBot="1">
      <c r="B42" s="153"/>
      <c r="C42" s="155"/>
      <c r="D42" s="15" t="s">
        <v>35</v>
      </c>
      <c r="E42" s="108"/>
      <c r="F42" s="109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38">
        <f>SUM(E42:S42)</f>
        <v>0</v>
      </c>
      <c r="U42" s="94" t="str">
        <f>IF(T42=0,"0,000",T18/T42)</f>
        <v>0,000</v>
      </c>
      <c r="V42" s="94" t="str">
        <f>IF(U42&gt;=0.87,"I",IF(U42&gt;=0.836,"I-II",IF(U42&gt;=0.67,"II",IF(U42&gt;=0.603,"II-III",IF(U42&gt;=0.403,"III",IF(U42&gt;=0.346,"III-IV",IF(U42&gt;=0.203,"IV",IF(U42&gt;=0.17,"IV-V","V"))))))))</f>
        <v>I</v>
      </c>
      <c r="W42" s="17" t="str">
        <f>IF(U42&gt;=0.87,"elevato",IF(U42&gt;=0.836,"elevato-buono",IF(U42&gt;=0.67,"buono",IF(U42&gt;=0.603,"buono-mediocre",IF(U42&gt;=0.403,"mediocre",IF(U42&gt;=0.336,"mediocre-scadente",IF(U42&gt;=0.203,"scadente",IF(U42&gt;=0.17,"scadente-pessimo","pessimo"))))))))</f>
        <v>elevato</v>
      </c>
      <c r="Y42" s="1"/>
      <c r="Z42" s="1"/>
      <c r="AA42" s="157"/>
      <c r="AB42" s="14" t="s">
        <v>35</v>
      </c>
      <c r="AC42" s="185" t="str">
        <f>IF(T42=0,"0,00",ROUND(((0.4*E18)+0.6*(H18+I18))/((0.4*E42)+0.6*(H42+I42)),2))</f>
        <v>0,00</v>
      </c>
      <c r="AD42" s="186"/>
      <c r="AE42" s="29"/>
      <c r="AT42" s="69"/>
      <c r="AU42" s="69"/>
    </row>
    <row r="43" spans="2:47" ht="16.5">
      <c r="B43" s="111" t="s">
        <v>1</v>
      </c>
      <c r="C43" s="136" t="s">
        <v>9</v>
      </c>
      <c r="D43" s="5" t="s">
        <v>2</v>
      </c>
      <c r="E43" s="117" t="s">
        <v>10</v>
      </c>
      <c r="F43" s="111" t="s">
        <v>11</v>
      </c>
      <c r="G43" s="111" t="s">
        <v>12</v>
      </c>
      <c r="H43" s="111" t="s">
        <v>13</v>
      </c>
      <c r="I43" s="111" t="s">
        <v>14</v>
      </c>
      <c r="J43" s="111" t="s">
        <v>15</v>
      </c>
      <c r="K43" s="111" t="s">
        <v>16</v>
      </c>
      <c r="L43" s="111" t="s">
        <v>17</v>
      </c>
      <c r="M43" s="111" t="s">
        <v>18</v>
      </c>
      <c r="N43" s="111" t="s">
        <v>19</v>
      </c>
      <c r="O43" s="111" t="s">
        <v>20</v>
      </c>
      <c r="P43" s="111" t="s">
        <v>21</v>
      </c>
      <c r="Q43" s="111" t="s">
        <v>22</v>
      </c>
      <c r="R43" s="111" t="s">
        <v>23</v>
      </c>
      <c r="S43" s="111" t="s">
        <v>24</v>
      </c>
      <c r="T43" s="136" t="s">
        <v>25</v>
      </c>
      <c r="U43" s="95" t="s">
        <v>53</v>
      </c>
      <c r="V43" s="5" t="s">
        <v>26</v>
      </c>
      <c r="W43" s="5" t="s">
        <v>27</v>
      </c>
      <c r="Y43" s="1"/>
      <c r="Z43" s="1"/>
      <c r="AA43" s="58" t="s">
        <v>1</v>
      </c>
      <c r="AB43" s="5" t="s">
        <v>2</v>
      </c>
      <c r="AC43" s="187" t="s">
        <v>54</v>
      </c>
      <c r="AD43" s="188"/>
      <c r="AE43" s="6"/>
      <c r="AG43" s="73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5"/>
      <c r="AT43" s="69"/>
      <c r="AU43" s="69"/>
    </row>
    <row r="44" spans="2:47" ht="16.5">
      <c r="B44" s="152" t="str">
        <f>B20</f>
        <v>TRATTO 5</v>
      </c>
      <c r="C44" s="154">
        <f>C20</f>
        <v>0</v>
      </c>
      <c r="D44" s="12" t="s">
        <v>28</v>
      </c>
      <c r="E44" s="105"/>
      <c r="F44" s="106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37">
        <f>SUM(E44:S44)</f>
        <v>0</v>
      </c>
      <c r="U44" s="93" t="str">
        <f>IF(T44=0,"0,000",T20/T44)</f>
        <v>0,000</v>
      </c>
      <c r="V44" s="93" t="str">
        <f>IF(U44&gt;=0.87,"I",IF(U44&gt;=0.836,"I-II",IF(U44&gt;=0.67,"II",IF(U44&gt;=0.603,"II-III",IF(U44&gt;=0.403,"III",IF(U44&gt;=0.346,"III-IV",IF(U44&gt;=0.203,"IV",IF(U44&gt;=0.17,"IV-V","V"))))))))</f>
        <v>I</v>
      </c>
      <c r="W44" s="13" t="str">
        <f>IF(U44&gt;=0.87,"elevato",IF(U44&gt;=0.836,"elevato-buono",IF(U44&gt;=0.67,"buono",IF(U44&gt;=0.603,"buono-mediocre",IF(U44&gt;=0.403,"mediocre",IF(U44&gt;=0.336,"mediocre-scadente",IF(U44&gt;=0.203,"scadente",IF(U44&gt;=0.17,"scadente-pessimo","pessimo"))))))))</f>
        <v>elevato</v>
      </c>
      <c r="Y44" s="1"/>
      <c r="Z44" s="1"/>
      <c r="AA44" s="156" t="str">
        <f>B20</f>
        <v>TRATTO 5</v>
      </c>
      <c r="AB44" s="10" t="s">
        <v>28</v>
      </c>
      <c r="AC44" s="189" t="str">
        <f>IF(T44=0,"0,00",ROUND(((0.4*E20)+0.6*(H20+I20))/((0.4*E44)+0.6*(H44+I44)),2))</f>
        <v>0,00</v>
      </c>
      <c r="AD44" s="190"/>
      <c r="AE44" s="29"/>
      <c r="AG44" s="76" t="s">
        <v>79</v>
      </c>
      <c r="AH44" s="39"/>
      <c r="AI44" s="40"/>
      <c r="AJ44" s="97">
        <f>'CALCOLO IQH_IFF'!U53</f>
        <v>0</v>
      </c>
      <c r="AK44" s="32" t="str">
        <f>IF(AJ44&gt;=0.87,"elevato",IF(AJ44&gt;=0.836,"elevato-buono",IF(AJ44&gt;=0.67,"buono",IF(AJ44&gt;=0.603,"buono-mediocre",IF(AJ44&gt;=0.403,"mediocre",IF(AJ44&gt;=0.336,"mediocre-scadente",IF(AJ44&gt;=0.203,"scadente",IF(AJ44&gt;=0.17,"scadente-pessimo","pessimo"))))))))</f>
        <v>pessimo</v>
      </c>
      <c r="AL44" s="47"/>
      <c r="AM44" s="47"/>
      <c r="AN44" s="47"/>
      <c r="AO44" s="47"/>
      <c r="AP44" s="47"/>
      <c r="AQ44" s="47"/>
      <c r="AR44" s="47"/>
      <c r="AS44" s="77"/>
      <c r="AT44" s="69"/>
      <c r="AU44" s="69"/>
    </row>
    <row r="45" spans="2:47" ht="16.5">
      <c r="B45" s="153"/>
      <c r="C45" s="155"/>
      <c r="D45" s="15" t="s">
        <v>35</v>
      </c>
      <c r="E45" s="108"/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38">
        <f>SUM(E45:S45)</f>
        <v>0</v>
      </c>
      <c r="U45" s="94" t="str">
        <f>IF(T45=0,"0,000",T21/T45)</f>
        <v>0,000</v>
      </c>
      <c r="V45" s="94" t="str">
        <f>IF(U45&gt;=0.87,"I",IF(U45&gt;=0.836,"I-II",IF(U45&gt;=0.67,"II",IF(U45&gt;=0.603,"II-III",IF(U45&gt;=0.403,"III",IF(U45&gt;=0.346,"III-IV",IF(U45&gt;=0.203,"IV",IF(U45&gt;=0.17,"IV-V","V"))))))))</f>
        <v>I</v>
      </c>
      <c r="W45" s="17" t="str">
        <f>IF(U45&gt;=0.87,"elevato",IF(U45&gt;=0.836,"elevato-buono",IF(U45&gt;=0.67,"buono",IF(U45&gt;=0.603,"buono-mediocre",IF(U45&gt;=0.403,"mediocre",IF(U45&gt;=0.336,"mediocre-scadente",IF(U45&gt;=0.203,"scadente",IF(U45&gt;=0.17,"scadente-pessimo","pessimo"))))))))</f>
        <v>elevato</v>
      </c>
      <c r="Y45" s="1"/>
      <c r="Z45" s="1"/>
      <c r="AA45" s="157"/>
      <c r="AB45" s="14" t="s">
        <v>35</v>
      </c>
      <c r="AC45" s="185" t="str">
        <f>IF(T45=0,"0,00",ROUND(((0.4*E21)+0.6*(H21+I21))/((0.4*E45)+0.6*(H45+I45)),2))</f>
        <v>0,00</v>
      </c>
      <c r="AD45" s="186"/>
      <c r="AE45" s="29"/>
      <c r="AG45" s="78"/>
      <c r="AH45" s="47"/>
      <c r="AI45" s="47"/>
      <c r="AJ45" s="48"/>
      <c r="AK45" s="47"/>
      <c r="AL45" s="47"/>
      <c r="AM45" s="47"/>
      <c r="AN45" s="47"/>
      <c r="AO45" s="47"/>
      <c r="AP45" s="47"/>
      <c r="AQ45" s="47"/>
      <c r="AR45" s="47"/>
      <c r="AS45" s="77"/>
      <c r="AT45" s="69"/>
      <c r="AU45" s="69"/>
    </row>
    <row r="46" spans="2:47" ht="16.5">
      <c r="B46" s="111" t="s">
        <v>1</v>
      </c>
      <c r="C46" s="136" t="s">
        <v>9</v>
      </c>
      <c r="D46" s="5" t="s">
        <v>2</v>
      </c>
      <c r="E46" s="117" t="s">
        <v>10</v>
      </c>
      <c r="F46" s="111" t="s">
        <v>11</v>
      </c>
      <c r="G46" s="111" t="s">
        <v>12</v>
      </c>
      <c r="H46" s="111" t="s">
        <v>13</v>
      </c>
      <c r="I46" s="111" t="s">
        <v>14</v>
      </c>
      <c r="J46" s="111" t="s">
        <v>15</v>
      </c>
      <c r="K46" s="111" t="s">
        <v>16</v>
      </c>
      <c r="L46" s="111" t="s">
        <v>17</v>
      </c>
      <c r="M46" s="111" t="s">
        <v>18</v>
      </c>
      <c r="N46" s="111" t="s">
        <v>19</v>
      </c>
      <c r="O46" s="111" t="s">
        <v>20</v>
      </c>
      <c r="P46" s="111" t="s">
        <v>21</v>
      </c>
      <c r="Q46" s="111" t="s">
        <v>22</v>
      </c>
      <c r="R46" s="111" t="s">
        <v>23</v>
      </c>
      <c r="S46" s="111" t="s">
        <v>24</v>
      </c>
      <c r="T46" s="136" t="s">
        <v>25</v>
      </c>
      <c r="U46" s="95" t="s">
        <v>53</v>
      </c>
      <c r="V46" s="5" t="s">
        <v>26</v>
      </c>
      <c r="W46" s="5" t="s">
        <v>27</v>
      </c>
      <c r="Y46" s="1"/>
      <c r="Z46" s="1"/>
      <c r="AA46" s="58" t="s">
        <v>1</v>
      </c>
      <c r="AB46" s="5" t="s">
        <v>2</v>
      </c>
      <c r="AC46" s="187" t="s">
        <v>54</v>
      </c>
      <c r="AD46" s="188"/>
      <c r="AE46" s="6"/>
      <c r="AG46" s="229" t="s">
        <v>59</v>
      </c>
      <c r="AH46" s="230"/>
      <c r="AI46" s="231"/>
      <c r="AJ46" s="33" t="str">
        <f>'CALCOLO IQH_IFF'!AC28</f>
        <v>0,00</v>
      </c>
      <c r="AK46" s="47"/>
      <c r="AL46" s="47"/>
      <c r="AM46" s="47"/>
      <c r="AN46" s="47"/>
      <c r="AO46" s="47"/>
      <c r="AP46" s="47"/>
      <c r="AQ46" s="47"/>
      <c r="AR46" s="47"/>
      <c r="AS46" s="77"/>
      <c r="AT46" s="69"/>
      <c r="AU46" s="69"/>
    </row>
    <row r="47" spans="2:47" ht="16.5">
      <c r="B47" s="152" t="str">
        <f>B23</f>
        <v>TRATTO 6</v>
      </c>
      <c r="C47" s="154">
        <f>C23</f>
        <v>0</v>
      </c>
      <c r="D47" s="12" t="s">
        <v>28</v>
      </c>
      <c r="E47" s="105"/>
      <c r="F47" s="106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37">
        <f>SUM(E47:S47)</f>
        <v>0</v>
      </c>
      <c r="U47" s="93" t="str">
        <f>IF(T47=0,"0,000",T23/T47)</f>
        <v>0,000</v>
      </c>
      <c r="V47" s="93" t="str">
        <f>IF(U47&gt;=0.87,"I",IF(U47&gt;=0.836,"I-II",IF(U47&gt;=0.67,"II",IF(U47&gt;=0.603,"II-III",IF(U47&gt;=0.403,"III",IF(U47&gt;=0.346,"III-IV",IF(U47&gt;=0.203,"IV",IF(U47&gt;=0.17,"IV-V","V"))))))))</f>
        <v>I</v>
      </c>
      <c r="W47" s="13" t="str">
        <f>IF(U47&gt;=0.87,"elevato",IF(U47&gt;=0.836,"elevato-buono",IF(U47&gt;=0.67,"buono",IF(U47&gt;=0.603,"buono-mediocre",IF(U47&gt;=0.403,"mediocre",IF(U47&gt;=0.336,"mediocre-scadente",IF(U47&gt;=0.203,"scadente",IF(U47&gt;=0.17,"scadente-pessimo","pessimo"))))))))</f>
        <v>elevato</v>
      </c>
      <c r="Y47" s="1"/>
      <c r="Z47" s="1"/>
      <c r="AA47" s="156" t="str">
        <f>B23</f>
        <v>TRATTO 6</v>
      </c>
      <c r="AB47" s="10" t="s">
        <v>28</v>
      </c>
      <c r="AC47" s="189" t="str">
        <f>IF(T47=0,"0,00",ROUND(((0.4*E23)+0.6*(H23+I23))/((0.4*E47)+0.6*(H47+I47)),2))</f>
        <v>0,00</v>
      </c>
      <c r="AD47" s="190"/>
      <c r="AE47" s="29"/>
      <c r="AG47" s="78"/>
      <c r="AH47" s="47"/>
      <c r="AI47" s="47"/>
      <c r="AJ47" s="48"/>
      <c r="AK47" s="47"/>
      <c r="AL47" s="47"/>
      <c r="AM47" s="47"/>
      <c r="AN47" s="47"/>
      <c r="AO47" s="47"/>
      <c r="AP47" s="47"/>
      <c r="AQ47" s="47"/>
      <c r="AR47" s="47"/>
      <c r="AS47" s="77"/>
      <c r="AT47" s="69"/>
      <c r="AU47" s="69"/>
    </row>
    <row r="48" spans="2:47" ht="16.5">
      <c r="B48" s="153"/>
      <c r="C48" s="155"/>
      <c r="D48" s="15" t="s">
        <v>35</v>
      </c>
      <c r="E48" s="108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38">
        <f>SUM(E48:S48)</f>
        <v>0</v>
      </c>
      <c r="U48" s="94" t="str">
        <f>IF(T48=0,"0,000",T24/T48)</f>
        <v>0,000</v>
      </c>
      <c r="V48" s="94" t="str">
        <f>IF(U48&gt;=0.87,"I",IF(U48&gt;=0.836,"I-II",IF(U48&gt;=0.67,"II",IF(U48&gt;=0.603,"II-III",IF(U48&gt;=0.403,"III",IF(U48&gt;=0.346,"III-IV",IF(U48&gt;=0.203,"IV",IF(U48&gt;=0.17,"IV-V","V"))))))))</f>
        <v>I</v>
      </c>
      <c r="W48" s="17" t="str">
        <f>IF(U48&gt;=0.87,"elevato",IF(U48&gt;=0.836,"elevato-buono",IF(U48&gt;=0.67,"buono",IF(U48&gt;=0.603,"buono-mediocre",IF(U48&gt;=0.403,"mediocre",IF(U48&gt;=0.336,"mediocre-scadente",IF(U48&gt;=0.203,"scadente",IF(U48&gt;=0.17,"scadente-pessimo","pessimo"))))))))</f>
        <v>elevato</v>
      </c>
      <c r="Y48" s="1"/>
      <c r="Z48" s="1"/>
      <c r="AA48" s="157"/>
      <c r="AB48" s="14" t="s">
        <v>35</v>
      </c>
      <c r="AC48" s="185" t="str">
        <f>IF(T48=0,"0,00",ROUND(((0.4*E24)+0.6*(H24+I24))/((0.4*E48)+0.6*(H48+I48)),2))</f>
        <v>0,00</v>
      </c>
      <c r="AD48" s="186"/>
      <c r="AE48" s="29"/>
      <c r="AG48" s="194" t="s">
        <v>60</v>
      </c>
      <c r="AH48" s="195"/>
      <c r="AI48" s="196"/>
      <c r="AJ48" s="33">
        <f>'CALCOLO IQH_IFF'!AJ28</f>
        <v>1</v>
      </c>
      <c r="AK48" s="47"/>
      <c r="AL48" s="239" t="s">
        <v>65</v>
      </c>
      <c r="AM48" s="240"/>
      <c r="AN48" s="90">
        <f>'CALCOLO IQH_IFF'!AU8</f>
        <v>0</v>
      </c>
      <c r="AO48" s="41"/>
      <c r="AP48" s="232" t="s">
        <v>51</v>
      </c>
      <c r="AQ48" s="233"/>
      <c r="AR48" s="90">
        <f>'CALCOLO IQH_IFF'!AQ28</f>
        <v>0</v>
      </c>
      <c r="AS48" s="88"/>
      <c r="AT48" s="69"/>
      <c r="AU48" s="69"/>
    </row>
    <row r="49" spans="2:47" ht="16.5" customHeight="1">
      <c r="B49" s="111" t="s">
        <v>1</v>
      </c>
      <c r="C49" s="136" t="s">
        <v>9</v>
      </c>
      <c r="D49" s="5" t="s">
        <v>2</v>
      </c>
      <c r="E49" s="117" t="s">
        <v>10</v>
      </c>
      <c r="F49" s="111" t="s">
        <v>11</v>
      </c>
      <c r="G49" s="111" t="s">
        <v>12</v>
      </c>
      <c r="H49" s="111" t="s">
        <v>13</v>
      </c>
      <c r="I49" s="111" t="s">
        <v>14</v>
      </c>
      <c r="J49" s="111" t="s">
        <v>15</v>
      </c>
      <c r="K49" s="111" t="s">
        <v>16</v>
      </c>
      <c r="L49" s="111" t="s">
        <v>17</v>
      </c>
      <c r="M49" s="111" t="s">
        <v>18</v>
      </c>
      <c r="N49" s="111" t="s">
        <v>19</v>
      </c>
      <c r="O49" s="111" t="s">
        <v>20</v>
      </c>
      <c r="P49" s="111" t="s">
        <v>21</v>
      </c>
      <c r="Q49" s="111" t="s">
        <v>22</v>
      </c>
      <c r="R49" s="111" t="s">
        <v>23</v>
      </c>
      <c r="S49" s="111" t="s">
        <v>24</v>
      </c>
      <c r="T49" s="136" t="s">
        <v>25</v>
      </c>
      <c r="U49" s="95" t="s">
        <v>53</v>
      </c>
      <c r="V49" s="5" t="s">
        <v>26</v>
      </c>
      <c r="W49" s="5" t="s">
        <v>27</v>
      </c>
      <c r="Y49" s="1"/>
      <c r="Z49" s="1"/>
      <c r="AA49" s="58" t="s">
        <v>1</v>
      </c>
      <c r="AB49" s="5" t="s">
        <v>2</v>
      </c>
      <c r="AC49" s="187" t="s">
        <v>54</v>
      </c>
      <c r="AD49" s="188"/>
      <c r="AE49" s="6"/>
      <c r="AG49" s="78"/>
      <c r="AH49" s="47"/>
      <c r="AI49" s="47"/>
      <c r="AJ49" s="48"/>
      <c r="AK49" s="47"/>
      <c r="AL49" s="47"/>
      <c r="AM49" s="47"/>
      <c r="AN49" s="47"/>
      <c r="AO49" s="47"/>
      <c r="AP49" s="47"/>
      <c r="AQ49" s="47"/>
      <c r="AR49" s="47"/>
      <c r="AS49" s="77"/>
      <c r="AT49" s="6"/>
      <c r="AU49" s="69"/>
    </row>
    <row r="50" spans="2:47" ht="16.5">
      <c r="B50" s="152" t="str">
        <f>B26</f>
        <v>TRATTO 7</v>
      </c>
      <c r="C50" s="154">
        <f>C26</f>
        <v>0</v>
      </c>
      <c r="D50" s="12" t="s">
        <v>28</v>
      </c>
      <c r="E50" s="105"/>
      <c r="F50" s="106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37">
        <f>SUM(E50:S50)</f>
        <v>0</v>
      </c>
      <c r="U50" s="93" t="str">
        <f>IF(T50=0,"0,000",T26/T50)</f>
        <v>0,000</v>
      </c>
      <c r="V50" s="93" t="str">
        <f>IF(U50&gt;=0.87,"I",IF(U50&gt;=0.836,"I-II",IF(U50&gt;=0.67,"II",IF(U50&gt;=0.603,"II-III",IF(U50&gt;=0.403,"III",IF(U50&gt;=0.346,"III-IV",IF(U50&gt;=0.203,"IV",IF(U50&gt;=0.17,"IV-V","V"))))))))</f>
        <v>I</v>
      </c>
      <c r="W50" s="13" t="str">
        <f>IF(U50&gt;=0.87,"elevato",IF(U50&gt;=0.836,"elevato-buono",IF(U50&gt;=0.67,"buono",IF(U50&gt;=0.603,"buono-mediocre",IF(U50&gt;=0.403,"mediocre",IF(U50&gt;=0.336,"mediocre-scadente",IF(U50&gt;=0.203,"scadente",IF(U50&gt;=0.17,"scadente-pessimo","pessimo"))))))))</f>
        <v>elevato</v>
      </c>
      <c r="Y50" s="1"/>
      <c r="Z50" s="1"/>
      <c r="AA50" s="156" t="str">
        <f>B26</f>
        <v>TRATTO 7</v>
      </c>
      <c r="AB50" s="10" t="s">
        <v>28</v>
      </c>
      <c r="AC50" s="189" t="str">
        <f>IF(T50=0,"0,00",ROUND(((0.4*E26)+0.6*(H26+I26))/((0.4*E50)+0.6*(H50+I50)),2))</f>
        <v>0,00</v>
      </c>
      <c r="AD50" s="190"/>
      <c r="AE50" s="29"/>
      <c r="AG50" s="191" t="s">
        <v>61</v>
      </c>
      <c r="AH50" s="192"/>
      <c r="AI50" s="193"/>
      <c r="AJ50" s="33">
        <f>'CALCOLO IQH_IFF'!AC53</f>
        <v>0</v>
      </c>
      <c r="AK50" s="47"/>
      <c r="AL50" s="47"/>
      <c r="AM50" s="47"/>
      <c r="AN50" s="47"/>
      <c r="AO50" s="47"/>
      <c r="AP50" s="47"/>
      <c r="AQ50" s="47"/>
      <c r="AR50" s="47"/>
      <c r="AS50" s="77"/>
      <c r="AT50" s="69"/>
      <c r="AU50" s="69"/>
    </row>
    <row r="51" spans="2:47" ht="17.25" thickBot="1">
      <c r="B51" s="153"/>
      <c r="C51" s="155"/>
      <c r="D51" s="15" t="s">
        <v>35</v>
      </c>
      <c r="E51" s="108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38">
        <f>SUM(E51:S51)</f>
        <v>0</v>
      </c>
      <c r="U51" s="94" t="str">
        <f>IF(T51=0,"0,000",T27/T51)</f>
        <v>0,000</v>
      </c>
      <c r="V51" s="94" t="str">
        <f>IF(U51&gt;=0.87,"I",IF(U51&gt;=0.836,"I-II",IF(U51&gt;=0.67,"II",IF(U51&gt;=0.603,"II-III",IF(U51&gt;=0.403,"III",IF(U51&gt;=0.346,"III-IV",IF(U51&gt;=0.203,"IV",IF(U51&gt;=0.17,"IV-V","V"))))))))</f>
        <v>I</v>
      </c>
      <c r="W51" s="17" t="str">
        <f>IF(U51&gt;=0.87,"elevato",IF(U51&gt;=0.836,"elevato-buono",IF(U51&gt;=0.67,"buono",IF(U51&gt;=0.603,"buono-mediocre",IF(U51&gt;=0.403,"mediocre",IF(U51&gt;=0.336,"mediocre-scadente",IF(U51&gt;=0.203,"scadente",IF(U51&gt;=0.17,"scadente-pessimo","pessimo"))))))))</f>
        <v>elevato</v>
      </c>
      <c r="X51"/>
      <c r="Y51" s="1"/>
      <c r="Z51" s="1"/>
      <c r="AA51" s="181"/>
      <c r="AB51" s="59" t="s">
        <v>35</v>
      </c>
      <c r="AC51" s="185" t="str">
        <f>IF(T51=0,"0,00",ROUND(((0.4*E27)+0.6*(H27+I27))/((0.4*E51)+0.6*(H51+I51)),2))</f>
        <v>0,00</v>
      </c>
      <c r="AD51" s="186"/>
      <c r="AE51" s="29"/>
      <c r="AG51" s="78"/>
      <c r="AH51" s="47"/>
      <c r="AI51" s="47"/>
      <c r="AJ51" s="48"/>
      <c r="AK51" s="47"/>
      <c r="AL51" s="47"/>
      <c r="AM51" s="47"/>
      <c r="AN51" s="47"/>
      <c r="AO51" s="49"/>
      <c r="AP51" s="47"/>
      <c r="AQ51" s="47"/>
      <c r="AR51" s="47"/>
      <c r="AS51" s="77"/>
      <c r="AT51" s="69"/>
      <c r="AU51" s="69"/>
    </row>
    <row r="52" spans="1:47" ht="17.25" thickBot="1">
      <c r="A52" s="2"/>
      <c r="B52" s="20"/>
      <c r="C52" s="21"/>
      <c r="D52" s="22"/>
      <c r="E52" s="23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4"/>
      <c r="U52" s="25"/>
      <c r="V52" s="25"/>
      <c r="W52" s="2"/>
      <c r="X52" s="2"/>
      <c r="Y52" s="1"/>
      <c r="Z52" s="1"/>
      <c r="AA52" s="1"/>
      <c r="AB52" s="1"/>
      <c r="AC52" s="101"/>
      <c r="AG52" s="234" t="s">
        <v>55</v>
      </c>
      <c r="AH52" s="235"/>
      <c r="AI52" s="236"/>
      <c r="AJ52" s="50">
        <f>ROUND(((0.5*AC28)+(0.3*AJ28)+(0.2*AC53)),2)</f>
        <v>0.3</v>
      </c>
      <c r="AK52" s="51" t="str">
        <f>IF(AJ52&gt;=0.89,"elevato",IF(AJ52&gt;=0.68,"buono",IF(AJ52&gt;=0.47,"mediocre",IF(AJ52&gt;=0.26,"scadente","pessimo"))))</f>
        <v>scadente</v>
      </c>
      <c r="AL52" s="47"/>
      <c r="AM52" s="47"/>
      <c r="AN52" s="47"/>
      <c r="AO52" s="47"/>
      <c r="AP52" s="47"/>
      <c r="AQ52" s="47"/>
      <c r="AR52" s="47"/>
      <c r="AS52" s="77"/>
      <c r="AT52" s="69"/>
      <c r="AU52" s="69"/>
    </row>
    <row r="53" spans="1:47" ht="17.25" thickBot="1">
      <c r="A53" s="2"/>
      <c r="B53" s="20"/>
      <c r="C53" s="21"/>
      <c r="D53" s="22"/>
      <c r="E53" s="23"/>
      <c r="F53" s="22"/>
      <c r="G53" s="22"/>
      <c r="H53" s="22"/>
      <c r="I53" s="22"/>
      <c r="J53" s="22"/>
      <c r="K53" s="22"/>
      <c r="L53" s="228" t="s">
        <v>82</v>
      </c>
      <c r="M53" s="228"/>
      <c r="N53" s="228"/>
      <c r="O53" s="228"/>
      <c r="P53" s="228"/>
      <c r="Q53" s="228"/>
      <c r="R53" s="228"/>
      <c r="S53" s="228"/>
      <c r="T53" s="228"/>
      <c r="U53" s="96">
        <f>ROUND(((U32*C8)+(U33*C8)+(U35*C11)+(C11*U36)+(U38*C14)+(U39*C14)+(U41*C17)+(U42*C17)+(U44*C20)+(U45*C20)+(U47*C23)+(U48*C23)+(U50*C26)+(U51*C26))/1000,3)</f>
        <v>0</v>
      </c>
      <c r="V53" s="32" t="str">
        <f>IF(U53&gt;=0.87,"elevato",IF(U53&gt;=0.836,"elevato-buono",IF(U53&gt;=0.67,"buono",IF(U53&gt;=0.603,"buono-mediocre",IF(U53&gt;=0.403,"mediocre",IF(U53&gt;=0.336,"mediocre-scadente",IF(U53&gt;=0.203,"scadente",IF(U53&gt;=0.17,"scadente-pessimo","pessimo"))))))))</f>
        <v>pessimo</v>
      </c>
      <c r="W53" s="2"/>
      <c r="X53" s="2"/>
      <c r="Y53" s="1"/>
      <c r="Z53" s="1"/>
      <c r="AA53" s="37" t="s">
        <v>61</v>
      </c>
      <c r="AB53" s="60"/>
      <c r="AC53" s="237">
        <f>ROUND((AC32*C8+AC33*C8+AC35*C11+AC36*C11+AC38*C14+AC39*C14+AC41*C17+AC42*C17+AC44*C20+AC45*C20+AC47*C23+AC48*C23+AC50*C26+AC51*C26)/1000,2)</f>
        <v>0</v>
      </c>
      <c r="AD53" s="238"/>
      <c r="AE53" s="34"/>
      <c r="AG53" s="79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1"/>
      <c r="AT53" s="69"/>
      <c r="AU53" s="69"/>
    </row>
    <row r="54" spans="1:47" ht="16.5">
      <c r="A54" s="2"/>
      <c r="B54" s="20"/>
      <c r="C54" s="21"/>
      <c r="D54" s="22"/>
      <c r="E54" s="2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4"/>
      <c r="U54" s="25"/>
      <c r="V54" s="25"/>
      <c r="W54" s="2"/>
      <c r="X54" s="2"/>
      <c r="Y54" s="2"/>
      <c r="AT54" s="69"/>
      <c r="AU54" s="69"/>
    </row>
    <row r="55" spans="10:47" ht="12.75">
      <c r="J55" s="35"/>
      <c r="K55" s="35"/>
      <c r="L55" s="35"/>
      <c r="M55" s="35"/>
      <c r="N55" s="35"/>
      <c r="O55" s="35"/>
      <c r="P55" s="35"/>
      <c r="Q55" s="35"/>
      <c r="W55"/>
      <c r="X55"/>
      <c r="AK55" s="44"/>
      <c r="AL55" s="45"/>
      <c r="AM55" s="41"/>
      <c r="AT55" s="69"/>
      <c r="AU55" s="69"/>
    </row>
    <row r="56" spans="23:47" ht="12.75">
      <c r="W56"/>
      <c r="X56"/>
      <c r="AK56" s="44"/>
      <c r="AL56" s="45"/>
      <c r="AM56" s="41"/>
      <c r="AT56" s="69"/>
      <c r="AU56" s="69"/>
    </row>
    <row r="57" spans="8:46" ht="16.5" customHeight="1">
      <c r="H57" s="36"/>
      <c r="W57"/>
      <c r="X57"/>
      <c r="AK57" s="44"/>
      <c r="AL57" s="45"/>
      <c r="AM57" s="41"/>
      <c r="AT57" s="2"/>
    </row>
    <row r="58" spans="23:46" ht="12.75">
      <c r="W58"/>
      <c r="X58"/>
      <c r="AK58" s="44"/>
      <c r="AL58" s="45"/>
      <c r="AM58" s="41"/>
      <c r="AT58" s="2"/>
    </row>
    <row r="59" spans="23:46" ht="12.75">
      <c r="W59"/>
      <c r="X59"/>
      <c r="AK59" s="44"/>
      <c r="AL59" s="45"/>
      <c r="AM59" s="41"/>
      <c r="AT59" s="2"/>
    </row>
    <row r="60" spans="23:37" ht="12.75">
      <c r="W60"/>
      <c r="X60"/>
      <c r="AK60" s="42"/>
    </row>
    <row r="61" spans="23:37" ht="16.5" customHeight="1">
      <c r="W61"/>
      <c r="X61"/>
      <c r="AK61" s="43"/>
    </row>
    <row r="62" spans="23:37" ht="15">
      <c r="W62"/>
      <c r="X62"/>
      <c r="AK62" s="43"/>
    </row>
    <row r="63" spans="23:37" ht="15">
      <c r="W63"/>
      <c r="X63"/>
      <c r="AK63" s="43"/>
    </row>
    <row r="64" spans="23:37" ht="15">
      <c r="W64"/>
      <c r="X64"/>
      <c r="AK64" s="43"/>
    </row>
    <row r="65" spans="23:37" ht="16.5" customHeight="1">
      <c r="W65"/>
      <c r="X65"/>
      <c r="AK65" s="43"/>
    </row>
    <row r="66" spans="23:24" ht="12.75" customHeight="1">
      <c r="W66"/>
      <c r="X66"/>
    </row>
    <row r="67" spans="23:24" ht="12.75" customHeight="1">
      <c r="W67"/>
      <c r="X67"/>
    </row>
    <row r="68" spans="23:24" ht="12.75">
      <c r="W68"/>
      <c r="X68"/>
    </row>
    <row r="69" spans="23:24" ht="12.75">
      <c r="W69"/>
      <c r="X69"/>
    </row>
    <row r="70" spans="23:24" ht="12.75">
      <c r="W70"/>
      <c r="X70"/>
    </row>
    <row r="71" spans="23:24" ht="12.75">
      <c r="W71"/>
      <c r="X71"/>
    </row>
    <row r="72" spans="7:24" ht="12.75">
      <c r="G72" s="103"/>
      <c r="J72" s="103"/>
      <c r="W72"/>
      <c r="X72"/>
    </row>
    <row r="73" spans="23:24" ht="12.75">
      <c r="W73"/>
      <c r="X73"/>
    </row>
    <row r="74" spans="23:24" ht="12.75">
      <c r="W74"/>
      <c r="X74"/>
    </row>
    <row r="75" spans="23:24" ht="12.75">
      <c r="W75"/>
      <c r="X75"/>
    </row>
    <row r="76" spans="23:24" ht="12.75">
      <c r="W76"/>
      <c r="X76"/>
    </row>
    <row r="77" spans="23:24" ht="12.75">
      <c r="W77"/>
      <c r="X77"/>
    </row>
  </sheetData>
  <sheetProtection sheet="1" formatCells="0" formatColumns="0" formatRows="0" insertColumns="0" insertRows="0" insertHyperlinks="0" deleteColumns="0" deleteRows="0" sort="0" autoFilter="0" pivotTables="0"/>
  <mergeCells count="140">
    <mergeCell ref="AA41:AA42"/>
    <mergeCell ref="AL48:AM48"/>
    <mergeCell ref="AA35:AA36"/>
    <mergeCell ref="AC46:AD46"/>
    <mergeCell ref="AC47:AD47"/>
    <mergeCell ref="AC48:AD48"/>
    <mergeCell ref="AC42:AD42"/>
    <mergeCell ref="AC43:AD43"/>
    <mergeCell ref="AC39:AD39"/>
    <mergeCell ref="AC44:AD44"/>
    <mergeCell ref="AC45:AD45"/>
    <mergeCell ref="AC28:AD28"/>
    <mergeCell ref="L53:T53"/>
    <mergeCell ref="AG46:AI46"/>
    <mergeCell ref="AP48:AQ48"/>
    <mergeCell ref="AC41:AD41"/>
    <mergeCell ref="AG52:AI52"/>
    <mergeCell ref="AC53:AD53"/>
    <mergeCell ref="AC49:AD49"/>
    <mergeCell ref="AC50:AD50"/>
    <mergeCell ref="AC51:AD51"/>
    <mergeCell ref="AG6:AH7"/>
    <mergeCell ref="AG8:AH8"/>
    <mergeCell ref="AG19:AG20"/>
    <mergeCell ref="AC38:AD38"/>
    <mergeCell ref="AQ23:AQ24"/>
    <mergeCell ref="AQ25:AQ26"/>
    <mergeCell ref="AP19:AP20"/>
    <mergeCell ref="AC33:AD33"/>
    <mergeCell ref="AC31:AD31"/>
    <mergeCell ref="AQ21:AQ22"/>
    <mergeCell ref="Q1:V1"/>
    <mergeCell ref="Q2:V2"/>
    <mergeCell ref="Q3:V3"/>
    <mergeCell ref="B11:B12"/>
    <mergeCell ref="H3:M3"/>
    <mergeCell ref="H2:M2"/>
    <mergeCell ref="H1:M1"/>
    <mergeCell ref="B3:E3"/>
    <mergeCell ref="F3:G3"/>
    <mergeCell ref="B1:E1"/>
    <mergeCell ref="B2:E2"/>
    <mergeCell ref="F1:G1"/>
    <mergeCell ref="F2:G2"/>
    <mergeCell ref="N1:P1"/>
    <mergeCell ref="C8:C9"/>
    <mergeCell ref="AP25:AP26"/>
    <mergeCell ref="AM28:AN28"/>
    <mergeCell ref="A9:A12"/>
    <mergeCell ref="AC32:AD32"/>
    <mergeCell ref="AG21:AG22"/>
    <mergeCell ref="AA10:AA11"/>
    <mergeCell ref="AG13:AG14"/>
    <mergeCell ref="AA22:AA23"/>
    <mergeCell ref="AA13:AA14"/>
    <mergeCell ref="AG25:AG26"/>
    <mergeCell ref="AG50:AI50"/>
    <mergeCell ref="AL11:AL12"/>
    <mergeCell ref="AI11:AI12"/>
    <mergeCell ref="AJ11:AJ12"/>
    <mergeCell ref="AG48:AI48"/>
    <mergeCell ref="AO25:AO26"/>
    <mergeCell ref="AG23:AG24"/>
    <mergeCell ref="AO21:AO22"/>
    <mergeCell ref="AO15:AO16"/>
    <mergeCell ref="AM11:AN11"/>
    <mergeCell ref="AA50:AA51"/>
    <mergeCell ref="AG28:AI28"/>
    <mergeCell ref="AC36:AD36"/>
    <mergeCell ref="AC37:AD37"/>
    <mergeCell ref="AA38:AA39"/>
    <mergeCell ref="AA32:AA33"/>
    <mergeCell ref="AC40:AD40"/>
    <mergeCell ref="AC34:AD34"/>
    <mergeCell ref="AC35:AD35"/>
    <mergeCell ref="AA44:AA45"/>
    <mergeCell ref="C14:C15"/>
    <mergeCell ref="AU6:AU7"/>
    <mergeCell ref="AO13:AO14"/>
    <mergeCell ref="AP13:AP14"/>
    <mergeCell ref="AO6:AP6"/>
    <mergeCell ref="AO11:AO12"/>
    <mergeCell ref="AP11:AP12"/>
    <mergeCell ref="AK11:AK12"/>
    <mergeCell ref="AI6:AJ6"/>
    <mergeCell ref="C11:C12"/>
    <mergeCell ref="AO23:AO24"/>
    <mergeCell ref="AP23:AP24"/>
    <mergeCell ref="AS6:AT6"/>
    <mergeCell ref="AQ6:AR6"/>
    <mergeCell ref="AQ19:AQ20"/>
    <mergeCell ref="AO17:AO18"/>
    <mergeCell ref="AP17:AP18"/>
    <mergeCell ref="AP21:AP22"/>
    <mergeCell ref="AP15:AP16"/>
    <mergeCell ref="AO19:AO20"/>
    <mergeCell ref="A6:A7"/>
    <mergeCell ref="A30:A31"/>
    <mergeCell ref="B17:B18"/>
    <mergeCell ref="C17:C18"/>
    <mergeCell ref="B8:B9"/>
    <mergeCell ref="C20:C21"/>
    <mergeCell ref="B23:B24"/>
    <mergeCell ref="C23:C24"/>
    <mergeCell ref="B6:C6"/>
    <mergeCell ref="B14:B15"/>
    <mergeCell ref="AA28:AB28"/>
    <mergeCell ref="C32:C33"/>
    <mergeCell ref="B35:B36"/>
    <mergeCell ref="C35:C36"/>
    <mergeCell ref="B26:B27"/>
    <mergeCell ref="C26:C27"/>
    <mergeCell ref="B30:C30"/>
    <mergeCell ref="B20:B21"/>
    <mergeCell ref="C41:C42"/>
    <mergeCell ref="B47:B48"/>
    <mergeCell ref="B38:B39"/>
    <mergeCell ref="C38:C39"/>
    <mergeCell ref="B41:B42"/>
    <mergeCell ref="B32:B33"/>
    <mergeCell ref="AA25:AA26"/>
    <mergeCell ref="N2:P2"/>
    <mergeCell ref="N3:P3"/>
    <mergeCell ref="B50:B51"/>
    <mergeCell ref="C50:C51"/>
    <mergeCell ref="B44:B45"/>
    <mergeCell ref="C44:C45"/>
    <mergeCell ref="C47:C48"/>
    <mergeCell ref="AA47:AA48"/>
    <mergeCell ref="AA19:AA20"/>
    <mergeCell ref="AR2:AU3"/>
    <mergeCell ref="AQ13:AQ14"/>
    <mergeCell ref="AQ15:AQ16"/>
    <mergeCell ref="AQ17:AQ18"/>
    <mergeCell ref="AK6:AL6"/>
    <mergeCell ref="AA16:AA17"/>
    <mergeCell ref="AA7:AA8"/>
    <mergeCell ref="AM6:AN6"/>
    <mergeCell ref="AG15:AG16"/>
    <mergeCell ref="AG17:AG18"/>
  </mergeCells>
  <dataValidations count="8">
    <dataValidation type="list" allowBlank="1" showInputMessage="1" showErrorMessage="1" sqref="AP13:AP26 AI8 AL8 AN8 AK13:AK26 AP8 AR8 AT8">
      <formula1>"0,20"</formula1>
    </dataValidation>
    <dataValidation type="list" showInputMessage="1" showErrorMessage="1" sqref="AC7:AC8 AC10:AC11 AC13:AC14 AC16:AC17 AC19:AC20 AC22:AC23 AC25:AC26">
      <formula1>"SI, ,"</formula1>
    </dataValidation>
    <dataValidation type="list" allowBlank="1" showInputMessage="1" showErrorMessage="1" sqref="AJ8">
      <formula1>"0,30"</formula1>
    </dataValidation>
    <dataValidation type="list" allowBlank="1" showInputMessage="1" showErrorMessage="1" sqref="AK8 AM8 AO8 AQ8 AS8 AL13:AL26 AN13:AN26">
      <formula1>"0,10"</formula1>
    </dataValidation>
    <dataValidation type="list" allowBlank="1" showInputMessage="1" showErrorMessage="1" sqref="AJ13:AJ26">
      <formula1>"0,15"</formula1>
    </dataValidation>
    <dataValidation type="list" allowBlank="1" showInputMessage="1" showErrorMessage="1" sqref="AO13:AO26">
      <formula1>"0,4"</formula1>
    </dataValidation>
    <dataValidation type="list" allowBlank="1" showInputMessage="1" showErrorMessage="1" sqref="AI13:AI26">
      <formula1>"0,40"</formula1>
    </dataValidation>
    <dataValidation type="list" allowBlank="1" showInputMessage="1" showErrorMessage="1" sqref="AM13:AM26">
      <formula1>"0,05"</formula1>
    </dataValidation>
  </dataValidations>
  <printOptions/>
  <pageMargins left="0.75" right="0.75" top="1" bottom="1" header="0.5" footer="0.5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PR43532</dc:creator>
  <cp:keywords/>
  <dc:description/>
  <cp:lastModifiedBy>Valeria Roatta</cp:lastModifiedBy>
  <cp:lastPrinted>2014-04-18T09:12:07Z</cp:lastPrinted>
  <dcterms:created xsi:type="dcterms:W3CDTF">2014-01-23T11:55:26Z</dcterms:created>
  <dcterms:modified xsi:type="dcterms:W3CDTF">2014-10-15T13:03:15Z</dcterms:modified>
  <cp:category/>
  <cp:version/>
  <cp:contentType/>
  <cp:contentStatus/>
</cp:coreProperties>
</file>